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235" windowHeight="9630" tabRatio="782"/>
  </bookViews>
  <sheets>
    <sheet name="작성요령" sheetId="5" r:id="rId1"/>
    <sheet name="열제목별 목록값" sheetId="22" r:id="rId2"/>
    <sheet name="공직유관단체 코드" sheetId="23" r:id="rId3"/>
    <sheet name="1.1 제안펀드" sheetId="6" r:id="rId4"/>
    <sheet name="1.2 예상출자내역" sheetId="7" r:id="rId5"/>
    <sheet name="2.1 제안사 개요" sheetId="8" r:id="rId6"/>
    <sheet name="2.2 제안사 재무현황" sheetId="9" r:id="rId7"/>
    <sheet name="2.3 제안사 주주현황" sheetId="10" r:id="rId8"/>
    <sheet name="2.4 제안사 대표이사 변경이력" sheetId="11" r:id="rId9"/>
    <sheet name="2.5 제안사 펀드현황" sheetId="12" r:id="rId10"/>
    <sheet name="2.6 제안사 투자현황" sheetId="13" r:id="rId11"/>
    <sheet name="3.1 대표이사&amp;참여인력 개요" sheetId="14" r:id="rId12"/>
    <sheet name="3.2 참여인력 투자현황" sheetId="15" r:id="rId13"/>
    <sheet name="3.3 참여인력 학력" sheetId="16" r:id="rId14"/>
    <sheet name="3.4 대표이사&amp;참여인력 경력" sheetId="19" r:id="rId15"/>
    <sheet name="4.1 펀드거래" sheetId="17" r:id="rId16"/>
    <sheet name="4.2 핵심운용인력 변경이력" sheetId="24" r:id="rId17"/>
    <sheet name="5.1 업무협력 현황" sheetId="20" r:id="rId18"/>
    <sheet name="5.2 투자검토 내역" sheetId="21" r:id="rId19"/>
  </sheets>
  <definedNames>
    <definedName name="KDB출자_요청액">'열제목별 목록값'!$C$8:$C$10</definedName>
    <definedName name="_xlnm.Print_Area" localSheetId="1">'열제목별 목록값'!$A$1:$F$87</definedName>
    <definedName name="_xlnm.Print_Area" localSheetId="0">작성요령!$A$1:$G$434</definedName>
    <definedName name="공동투자약정_상대방_유형">'열제목별 목록값'!$C$18:$C$22</definedName>
    <definedName name="납입방식">'열제목별 목록값'!$C$16:$C$17</definedName>
    <definedName name="담당역할">'열제목별 목록값'!$F$47:$F$51</definedName>
    <definedName name="대표이사_구분">'열제목별 목록값'!$C$74:$C$76</definedName>
    <definedName name="대표이사_참여인력_개요">'3.1 대표이사&amp;참여인력 개요'!$E$11:$AG$20</definedName>
    <definedName name="대표이사_참여인력_경력">'3.4 대표이사&amp;참여인력 경력'!$E$11:$V$50</definedName>
    <definedName name="대표이사_참여인력_투자현황">'3.2 참여인력 투자현황'!$E$11:$BE$50</definedName>
    <definedName name="대표이사참여인력경력">'3.4 대표이사&amp;참여인력 경력'!$E$11:$V$50</definedName>
    <definedName name="동반투자자유형">'열제목별 목록값'!$C$69:$C$73</definedName>
    <definedName name="스튜어드십코드참여여부">'열제목별 목록값'!$C$84:$C$86</definedName>
    <definedName name="신청리그">'열제목별 목록값'!$C$4:$C$6</definedName>
    <definedName name="신청분야">'열제목별 목록값'!$C$12:$C$15</definedName>
    <definedName name="업무협력유형">'열제목별 목록값'!$F$61:$F$69</definedName>
    <definedName name="여부">'열제목별 목록값'!$C$77:$C$78</definedName>
    <definedName name="운용사유형">'열제목별 목록값'!$C$54:$C$63</definedName>
    <definedName name="재직회사_유형">'열제목별 목록값'!$F$58:$F$60</definedName>
    <definedName name="제안사_투자현황">'2.6 제안사 투자현황'!$E$11:$AG$50</definedName>
    <definedName name="제안사_펀드현황">'2.5 제안사 펀드현황'!$E$11:$CC$30</definedName>
    <definedName name="제안펀드의_주목적투자분야와_관련성">'열제목별 목록값'!$F$70:$F$74</definedName>
    <definedName name="주요업무수행내역">'열제목별 목록값'!$F$52:$F$57</definedName>
    <definedName name="참여인력구분">'열제목별 목록값'!$F$4:$F$7</definedName>
    <definedName name="출자자유형">'열제목별 목록값'!$C$39:$C$49</definedName>
    <definedName name="출자확정구분">'열제목별 목록값'!$C$50:$C$53</definedName>
    <definedName name="투자계정구분">'열제목별 목록값'!$F$37:$F$41</definedName>
    <definedName name="투자기업_법인유형">'열제목별 목록값'!$F$42:$F$46</definedName>
    <definedName name="투자유형">'열제목별 목록값'!$F$8:$F$19</definedName>
    <definedName name="펀드_거래">'4.1 펀드거래'!$A$2:$D$75</definedName>
    <definedName name="펀드거래유형">'열제목별 목록값'!$F$32:$F$36</definedName>
    <definedName name="펀드계정구분">'열제목별 목록값'!$F$75:$F$77</definedName>
    <definedName name="펀드구분">'열제목별 목록값'!$F$78:$F$80</definedName>
    <definedName name="펀드법적유형">'열제목별 목록값'!$C$23:$C$36</definedName>
    <definedName name="펀드상태">'열제목별 목록값'!$C$64:$C$68</definedName>
    <definedName name="펀드유형__투자대상확정여부">'열제목별 목록값'!$C$37:$C$38</definedName>
    <definedName name="핵심운용인력_변경구분">'열제목별 목록값'!$C$79:$C$83</definedName>
    <definedName name="핵심운용인력_변경내역">'4.2 핵심운용인력 변경이력'!$A$2:$E$165</definedName>
    <definedName name="핵심운용인력변경구분">'열제목별 목록값'!$C$79:$C$83</definedName>
    <definedName name="회수구분">'열제목별 목록값'!$F$20:$F$22</definedName>
    <definedName name="회수유형">'열제목별 목록값'!$F$23:$F$31</definedName>
  </definedNames>
  <calcPr calcId="125725"/>
</workbook>
</file>

<file path=xl/calcChain.xml><?xml version="1.0" encoding="utf-8"?>
<calcChain xmlns="http://schemas.openxmlformats.org/spreadsheetml/2006/main">
  <c r="AC16" i="14"/>
  <c r="AC17"/>
  <c r="AC18"/>
  <c r="AC19"/>
  <c r="AC20"/>
  <c r="BM30" i="12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11"/>
  <c r="M12" i="20"/>
  <c r="M13"/>
  <c r="M14"/>
  <c r="M15"/>
  <c r="M16"/>
  <c r="M17"/>
  <c r="M18"/>
  <c r="M19"/>
  <c r="M20"/>
  <c r="Y12" i="19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12" i="16" l="1"/>
  <c r="F13"/>
  <c r="F14"/>
  <c r="F15"/>
  <c r="F16"/>
  <c r="F17"/>
  <c r="F18"/>
  <c r="F19"/>
  <c r="F20"/>
  <c r="BA12" i="15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W12" i="14"/>
  <c r="X12"/>
  <c r="Y12"/>
  <c r="AC12" s="1"/>
  <c r="Z12"/>
  <c r="AA12"/>
  <c r="AB12"/>
  <c r="AD12"/>
  <c r="AE12"/>
  <c r="AF12"/>
  <c r="AG12"/>
  <c r="W13"/>
  <c r="X13"/>
  <c r="Y13"/>
  <c r="AC13" s="1"/>
  <c r="Z13"/>
  <c r="AA13"/>
  <c r="AB13"/>
  <c r="AD13"/>
  <c r="AE13"/>
  <c r="AF13"/>
  <c r="AG13"/>
  <c r="W14"/>
  <c r="X14"/>
  <c r="Y14"/>
  <c r="AC14" s="1"/>
  <c r="Z14"/>
  <c r="AA14"/>
  <c r="AB14"/>
  <c r="AD14"/>
  <c r="AE14"/>
  <c r="AF14"/>
  <c r="AG14"/>
  <c r="W15"/>
  <c r="X15"/>
  <c r="Y15"/>
  <c r="AC15" s="1"/>
  <c r="Z15"/>
  <c r="AA15"/>
  <c r="AB15"/>
  <c r="AD15"/>
  <c r="AE15"/>
  <c r="AF15"/>
  <c r="AG15"/>
  <c r="U16"/>
  <c r="V16"/>
  <c r="W16"/>
  <c r="X16"/>
  <c r="Y16"/>
  <c r="Z16"/>
  <c r="AA16"/>
  <c r="AB16"/>
  <c r="AD16"/>
  <c r="AE16"/>
  <c r="AF16"/>
  <c r="AG16"/>
  <c r="U17"/>
  <c r="V17"/>
  <c r="W17"/>
  <c r="X17"/>
  <c r="Y17"/>
  <c r="Z17"/>
  <c r="AA17"/>
  <c r="AB17"/>
  <c r="AD17"/>
  <c r="AE17"/>
  <c r="AF17"/>
  <c r="AG17"/>
  <c r="U18"/>
  <c r="V18"/>
  <c r="W18"/>
  <c r="X18"/>
  <c r="Y18"/>
  <c r="Z18"/>
  <c r="AA18"/>
  <c r="AB18"/>
  <c r="AD18"/>
  <c r="AE18"/>
  <c r="AF18"/>
  <c r="AG18"/>
  <c r="U19"/>
  <c r="V19"/>
  <c r="W19"/>
  <c r="X19"/>
  <c r="Y19"/>
  <c r="Z19"/>
  <c r="AA19"/>
  <c r="AB19"/>
  <c r="AD19"/>
  <c r="AE19"/>
  <c r="AF19"/>
  <c r="AG19"/>
  <c r="U20"/>
  <c r="V20"/>
  <c r="W20"/>
  <c r="X20"/>
  <c r="Y20"/>
  <c r="Z20"/>
  <c r="AA20"/>
  <c r="AB20"/>
  <c r="AD20"/>
  <c r="AE20"/>
  <c r="AF20"/>
  <c r="AG20"/>
  <c r="V12" i="13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12" i="10"/>
  <c r="G13"/>
  <c r="G14"/>
  <c r="G15"/>
  <c r="G16"/>
  <c r="G17"/>
  <c r="G18"/>
  <c r="G19"/>
  <c r="G20"/>
  <c r="AB12" i="12"/>
  <c r="AC12"/>
  <c r="AD12"/>
  <c r="AL12" s="1"/>
  <c r="AE12"/>
  <c r="AF12"/>
  <c r="AB13"/>
  <c r="AC13"/>
  <c r="AD13"/>
  <c r="AL13" s="1"/>
  <c r="AE13"/>
  <c r="AF13"/>
  <c r="AB14"/>
  <c r="AC14"/>
  <c r="AD14"/>
  <c r="AL14" s="1"/>
  <c r="AE14"/>
  <c r="AF14"/>
  <c r="AB15"/>
  <c r="AC15"/>
  <c r="AD15"/>
  <c r="AL15" s="1"/>
  <c r="AE15"/>
  <c r="AF15"/>
  <c r="AB16"/>
  <c r="AC16"/>
  <c r="AD16"/>
  <c r="AL16" s="1"/>
  <c r="AE16"/>
  <c r="AF16"/>
  <c r="AB17"/>
  <c r="AC17"/>
  <c r="AD17"/>
  <c r="AL17" s="1"/>
  <c r="AE17"/>
  <c r="AF17"/>
  <c r="AB18"/>
  <c r="AC18"/>
  <c r="AD18"/>
  <c r="AL18" s="1"/>
  <c r="AE18"/>
  <c r="AF18"/>
  <c r="AB19"/>
  <c r="AC19"/>
  <c r="AD19"/>
  <c r="AL19" s="1"/>
  <c r="AE19"/>
  <c r="AF19"/>
  <c r="AB20"/>
  <c r="AC20"/>
  <c r="AD20"/>
  <c r="AL20" s="1"/>
  <c r="AE20"/>
  <c r="AF20"/>
  <c r="AB21"/>
  <c r="AC21"/>
  <c r="AD21"/>
  <c r="AL21" s="1"/>
  <c r="AE21"/>
  <c r="AF21"/>
  <c r="AB22"/>
  <c r="AC22"/>
  <c r="AD22"/>
  <c r="AL22" s="1"/>
  <c r="AE22"/>
  <c r="AF22"/>
  <c r="AB23"/>
  <c r="AC23"/>
  <c r="AD23"/>
  <c r="AL23" s="1"/>
  <c r="AE23"/>
  <c r="AF23"/>
  <c r="AB24"/>
  <c r="AC24"/>
  <c r="AD24"/>
  <c r="AL24" s="1"/>
  <c r="AE24"/>
  <c r="AF24"/>
  <c r="AB25"/>
  <c r="AC25"/>
  <c r="AD25"/>
  <c r="AL25" s="1"/>
  <c r="AE25"/>
  <c r="AF25"/>
  <c r="AB26"/>
  <c r="AC26"/>
  <c r="AD26"/>
  <c r="AL26" s="1"/>
  <c r="AE26"/>
  <c r="AF26"/>
  <c r="AB27"/>
  <c r="AC27"/>
  <c r="AD27"/>
  <c r="AL27" s="1"/>
  <c r="AE27"/>
  <c r="AF27"/>
  <c r="AB28"/>
  <c r="AC28"/>
  <c r="AD28"/>
  <c r="AL28" s="1"/>
  <c r="AE28"/>
  <c r="AF28"/>
  <c r="AB29"/>
  <c r="AC29"/>
  <c r="AD29"/>
  <c r="AL29" s="1"/>
  <c r="AE29"/>
  <c r="AF29"/>
  <c r="AB30"/>
  <c r="AC30"/>
  <c r="AD30"/>
  <c r="AL30" s="1"/>
  <c r="AE30"/>
  <c r="AF30"/>
  <c r="AF11"/>
  <c r="AE11"/>
  <c r="AD11"/>
  <c r="AC11"/>
  <c r="AB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11"/>
  <c r="BX11" i="8"/>
  <c r="BV11"/>
  <c r="BU11"/>
  <c r="BT11"/>
  <c r="BS11"/>
  <c r="BW11" s="1"/>
  <c r="BR11"/>
  <c r="BQ11"/>
  <c r="BC11"/>
  <c r="G11" i="13"/>
  <c r="AZ11" i="8"/>
  <c r="AT11"/>
  <c r="AS11"/>
  <c r="AR11"/>
  <c r="AK11"/>
  <c r="AJ11"/>
  <c r="AI11"/>
  <c r="AB11" i="14"/>
  <c r="AA11"/>
  <c r="Z11"/>
  <c r="Y11"/>
  <c r="AC11" s="1"/>
  <c r="X11"/>
  <c r="BA50" i="15"/>
  <c r="AW50"/>
  <c r="AD11" i="14"/>
  <c r="AB12" i="15"/>
  <c r="F12"/>
  <c r="L11" i="19" l="1"/>
  <c r="H11" i="7"/>
  <c r="BA11" i="15"/>
  <c r="W11" i="14"/>
  <c r="AG11"/>
  <c r="AF11"/>
  <c r="AE11"/>
  <c r="H11" i="15" l="1"/>
  <c r="H16"/>
  <c r="H15"/>
  <c r="H12"/>
  <c r="H18"/>
  <c r="H13"/>
  <c r="H17"/>
  <c r="H14"/>
  <c r="Y11" i="19"/>
  <c r="AV11" i="8" l="1"/>
  <c r="BP11"/>
  <c r="BN11"/>
  <c r="BM11"/>
  <c r="BL11"/>
  <c r="BK11"/>
  <c r="BO11" s="1"/>
  <c r="BJ11"/>
  <c r="BH11"/>
  <c r="BF11"/>
  <c r="BE11"/>
  <c r="BD11"/>
  <c r="BG11"/>
  <c r="BB11"/>
  <c r="BA11"/>
  <c r="AL11" l="1"/>
  <c r="AU11"/>
  <c r="AM11"/>
  <c r="J12" i="7"/>
  <c r="J13"/>
  <c r="J14"/>
  <c r="J15"/>
  <c r="J16"/>
  <c r="J17"/>
  <c r="J18"/>
  <c r="J19"/>
  <c r="J20"/>
  <c r="J21"/>
  <c r="J11"/>
  <c r="M11" i="20"/>
  <c r="I11" i="19"/>
  <c r="F11" i="16"/>
  <c r="F11" i="15"/>
  <c r="R11" i="19"/>
  <c r="F11"/>
  <c r="BI11" i="8"/>
  <c r="U12" i="14" l="1"/>
  <c r="U14"/>
  <c r="L14" i="15"/>
  <c r="U11" i="14"/>
  <c r="U13"/>
  <c r="L13" i="15"/>
  <c r="V11" i="14"/>
  <c r="U15"/>
  <c r="L11" i="15"/>
  <c r="L12"/>
  <c r="V13" i="14"/>
  <c r="V15"/>
  <c r="V12"/>
  <c r="V14"/>
  <c r="Y11" i="12"/>
  <c r="AO11" i="8" l="1"/>
  <c r="AX11"/>
  <c r="AN11"/>
  <c r="AW11"/>
  <c r="I12" i="11"/>
  <c r="I13"/>
  <c r="I14"/>
  <c r="I15"/>
  <c r="I16"/>
  <c r="I17"/>
  <c r="I18"/>
  <c r="I19"/>
  <c r="I20"/>
  <c r="G11" i="10"/>
  <c r="Y15" i="12"/>
  <c r="Y16"/>
  <c r="Y17"/>
  <c r="Y18"/>
  <c r="Y19"/>
  <c r="Y20"/>
  <c r="Y21"/>
  <c r="Y22"/>
  <c r="Y23"/>
  <c r="Y24"/>
  <c r="Y25"/>
  <c r="Y26"/>
  <c r="Y27"/>
  <c r="Y28"/>
  <c r="Y29"/>
  <c r="Y30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AP11" i="8" l="1"/>
  <c r="AW11" i="15"/>
  <c r="Y14" i="12" l="1"/>
  <c r="Y12"/>
  <c r="Y13"/>
  <c r="AB11" i="15" l="1"/>
  <c r="V11" i="13" l="1"/>
  <c r="T11" i="12" l="1"/>
  <c r="H20" i="11"/>
  <c r="G11"/>
  <c r="I11" s="1"/>
  <c r="AL11" i="12" l="1"/>
  <c r="AY11" i="8" s="1"/>
  <c r="S13" i="9"/>
  <c r="R13"/>
  <c r="Q13"/>
  <c r="P13"/>
  <c r="O13"/>
  <c r="S12"/>
  <c r="R12"/>
  <c r="Q12"/>
  <c r="P12"/>
  <c r="O12"/>
  <c r="S11"/>
  <c r="R11"/>
  <c r="Q11"/>
  <c r="P11"/>
  <c r="O11"/>
  <c r="AQ11" i="8" l="1"/>
</calcChain>
</file>

<file path=xl/sharedStrings.xml><?xml version="1.0" encoding="utf-8"?>
<sst xmlns="http://schemas.openxmlformats.org/spreadsheetml/2006/main" count="2901" uniqueCount="2184">
  <si>
    <t>대형</t>
  </si>
  <si>
    <t>펀드명</t>
  </si>
  <si>
    <t>성과보수제안</t>
  </si>
  <si>
    <t>관리보수제안</t>
  </si>
  <si>
    <t>중소기업창업투자조합</t>
  </si>
  <si>
    <t>가인베스트먼트</t>
    <phoneticPr fontId="7" type="noConversion"/>
  </si>
  <si>
    <t>000000-0000000</t>
    <phoneticPr fontId="7" type="noConversion"/>
  </si>
  <si>
    <t>KDB 녹색신성장 창업투자조합</t>
  </si>
  <si>
    <t>수시납</t>
  </si>
  <si>
    <t>가인베스트먼트</t>
  </si>
  <si>
    <t>000000-0000000</t>
  </si>
  <si>
    <t>나인베스트먼트</t>
  </si>
  <si>
    <t>다인베스트먼트</t>
  </si>
  <si>
    <t>홍길동</t>
  </si>
  <si>
    <t>070-2222-2222</t>
  </si>
  <si>
    <t>출자자유형</t>
  </si>
  <si>
    <t>출자자명</t>
  </si>
  <si>
    <t>비고</t>
  </si>
  <si>
    <t>주관기관(당행)</t>
  </si>
  <si>
    <t>미정</t>
  </si>
  <si>
    <t>제안사</t>
  </si>
  <si>
    <t>운용사</t>
  </si>
  <si>
    <t>제안사계열사</t>
  </si>
  <si>
    <t>LOC</t>
  </si>
  <si>
    <t>연기금</t>
  </si>
  <si>
    <t>LOI</t>
  </si>
  <si>
    <t>공제회</t>
  </si>
  <si>
    <t>우정사업본부</t>
  </si>
  <si>
    <t>펀드</t>
  </si>
  <si>
    <t>기타공공기관</t>
  </si>
  <si>
    <t>일반기업</t>
  </si>
  <si>
    <t>한국산업은행</t>
    <phoneticPr fontId="7" type="noConversion"/>
  </si>
  <si>
    <t>미정</t>
    <phoneticPr fontId="7" type="noConversion"/>
  </si>
  <si>
    <t>기본정보</t>
    <phoneticPr fontId="7" type="noConversion"/>
  </si>
  <si>
    <t>업력</t>
    <phoneticPr fontId="7" type="noConversion"/>
  </si>
  <si>
    <t>주소</t>
    <phoneticPr fontId="7" type="noConversion"/>
  </si>
  <si>
    <t>인원</t>
    <phoneticPr fontId="7" type="noConversion"/>
  </si>
  <si>
    <t>담당자</t>
    <phoneticPr fontId="7" type="noConversion"/>
  </si>
  <si>
    <t>청산완료 펀드</t>
    <phoneticPr fontId="7" type="noConversion"/>
  </si>
  <si>
    <t>운용(결성)예정/운용중/청산중 펀드</t>
    <phoneticPr fontId="7" type="noConversion"/>
  </si>
  <si>
    <t>대표자명</t>
  </si>
  <si>
    <t>설립일</t>
  </si>
  <si>
    <t>우편번호</t>
  </si>
  <si>
    <t>주소</t>
  </si>
  <si>
    <t>주소상세</t>
  </si>
  <si>
    <t>성명</t>
    <phoneticPr fontId="7" type="noConversion"/>
  </si>
  <si>
    <t>부서</t>
    <phoneticPr fontId="7" type="noConversion"/>
  </si>
  <si>
    <t>전화</t>
    <phoneticPr fontId="7" type="noConversion"/>
  </si>
  <si>
    <t>펀드수</t>
  </si>
  <si>
    <t>납입총액</t>
    <phoneticPr fontId="7" type="noConversion"/>
  </si>
  <si>
    <t>투자총액</t>
    <phoneticPr fontId="7" type="noConversion"/>
  </si>
  <si>
    <t>회수총액</t>
  </si>
  <si>
    <t>출자자앞
분배총액</t>
    <phoneticPr fontId="7" type="noConversion"/>
  </si>
  <si>
    <t>납입총액
가중평균
펀드
수익률
(IRR)</t>
    <phoneticPr fontId="7" type="noConversion"/>
  </si>
  <si>
    <t>펀드수</t>
    <phoneticPr fontId="7" type="noConversion"/>
  </si>
  <si>
    <t>약정총액</t>
  </si>
  <si>
    <t>회수총액</t>
    <phoneticPr fontId="7" type="noConversion"/>
  </si>
  <si>
    <t>펀드
순자산</t>
    <phoneticPr fontId="7" type="noConversion"/>
  </si>
  <si>
    <t>투자건수</t>
    <phoneticPr fontId="7" type="noConversion"/>
  </si>
  <si>
    <t>투자건수
(회수료)</t>
    <phoneticPr fontId="7" type="noConversion"/>
  </si>
  <si>
    <t>미회수
투자자산
가치총액</t>
    <phoneticPr fontId="7" type="noConversion"/>
  </si>
  <si>
    <t>투자금액
가중평균
수익율</t>
    <phoneticPr fontId="7" type="noConversion"/>
  </si>
  <si>
    <t>투자금액
가중수익율</t>
    <phoneticPr fontId="7" type="noConversion"/>
  </si>
  <si>
    <t>투자금액
가중평균
수익율
(회수료)</t>
    <phoneticPr fontId="7" type="noConversion"/>
  </si>
  <si>
    <t>000-00-00000</t>
    <phoneticPr fontId="7" type="noConversion"/>
  </si>
  <si>
    <t>홍길동</t>
    <phoneticPr fontId="7" type="noConversion"/>
  </si>
  <si>
    <t>서울 영등포구 여의도동</t>
    <phoneticPr fontId="7" type="noConversion"/>
  </si>
  <si>
    <t>16-3 한국산업은행본점</t>
    <phoneticPr fontId="7" type="noConversion"/>
  </si>
  <si>
    <t>관리부</t>
    <phoneticPr fontId="7" type="noConversion"/>
  </si>
  <si>
    <t>부장</t>
    <phoneticPr fontId="7" type="noConversion"/>
  </si>
  <si>
    <t>000-0000-0000</t>
    <phoneticPr fontId="7" type="noConversion"/>
  </si>
  <si>
    <t>(가)결산일자</t>
    <phoneticPr fontId="7" type="noConversion"/>
  </si>
  <si>
    <t>총자산</t>
    <phoneticPr fontId="7" type="noConversion"/>
  </si>
  <si>
    <t>유동자산</t>
  </si>
  <si>
    <t>총부채</t>
    <phoneticPr fontId="7" type="noConversion"/>
  </si>
  <si>
    <t>유동부채</t>
    <phoneticPr fontId="7" type="noConversion"/>
  </si>
  <si>
    <t>자기자본</t>
    <phoneticPr fontId="7" type="noConversion"/>
  </si>
  <si>
    <t>자본금</t>
    <phoneticPr fontId="7" type="noConversion"/>
  </si>
  <si>
    <t>영업수익</t>
    <phoneticPr fontId="7" type="noConversion"/>
  </si>
  <si>
    <t>영업비용</t>
  </si>
  <si>
    <t>당기순이익</t>
  </si>
  <si>
    <t>유동비율</t>
  </si>
  <si>
    <t>부채비율</t>
  </si>
  <si>
    <t>자본충실률</t>
    <phoneticPr fontId="7" type="noConversion"/>
  </si>
  <si>
    <t>영업수지율</t>
  </si>
  <si>
    <t>자기자본순이익률</t>
    <phoneticPr fontId="7" type="noConversion"/>
  </si>
  <si>
    <t>미회수투자자산</t>
    <phoneticPr fontId="7" type="noConversion"/>
  </si>
  <si>
    <t>성과보수</t>
    <phoneticPr fontId="7" type="noConversion"/>
  </si>
  <si>
    <t>펀드1호</t>
    <phoneticPr fontId="7" type="noConversion"/>
  </si>
  <si>
    <t>청산료</t>
  </si>
  <si>
    <t>블라인드펀드</t>
  </si>
  <si>
    <t>국내설립법인</t>
  </si>
  <si>
    <t>보통주</t>
  </si>
  <si>
    <t>초과수익의 20%</t>
  </si>
  <si>
    <t>투자잔액의 3.0%</t>
  </si>
  <si>
    <t>출자비율</t>
  </si>
  <si>
    <t>펀드
상태</t>
    <phoneticPr fontId="7" type="noConversion"/>
  </si>
  <si>
    <t>투자기업의
주된
법인유형</t>
    <phoneticPr fontId="7" type="noConversion"/>
  </si>
  <si>
    <t>납입
총액</t>
    <phoneticPr fontId="7" type="noConversion"/>
  </si>
  <si>
    <t>투자기간
종료(예정)일</t>
    <phoneticPr fontId="7" type="noConversion"/>
  </si>
  <si>
    <t>기간(연)</t>
    <phoneticPr fontId="7" type="noConversion"/>
  </si>
  <si>
    <t>IRR</t>
    <phoneticPr fontId="7" type="noConversion"/>
  </si>
  <si>
    <t>회수
총액</t>
    <phoneticPr fontId="7" type="noConversion"/>
  </si>
  <si>
    <t>가치
총액</t>
    <phoneticPr fontId="7" type="noConversion"/>
  </si>
  <si>
    <t>성과보수지급총액</t>
    <phoneticPr fontId="7" type="noConversion"/>
  </si>
  <si>
    <t>관리보수
지급총액</t>
    <phoneticPr fontId="7" type="noConversion"/>
  </si>
  <si>
    <t>종료일</t>
    <phoneticPr fontId="5" type="noConversion"/>
  </si>
  <si>
    <t>제안사명</t>
    <phoneticPr fontId="5" type="noConversion"/>
  </si>
  <si>
    <t>약정액</t>
    <phoneticPr fontId="7" type="noConversion"/>
  </si>
  <si>
    <t>우선손실
충당액</t>
    <phoneticPr fontId="7" type="noConversion"/>
  </si>
  <si>
    <t>운용사명</t>
    <phoneticPr fontId="5" type="noConversion"/>
  </si>
  <si>
    <t>출자자명</t>
    <phoneticPr fontId="5" type="noConversion"/>
  </si>
  <si>
    <t>약정액</t>
    <phoneticPr fontId="5" type="noConversion"/>
  </si>
  <si>
    <t>일반 중소기업</t>
    <phoneticPr fontId="7" type="noConversion"/>
  </si>
  <si>
    <t>펀드유형</t>
    <phoneticPr fontId="7" type="noConversion"/>
  </si>
  <si>
    <t>휴대전화
번호</t>
    <phoneticPr fontId="7" type="noConversion"/>
  </si>
  <si>
    <t>미회수
투자자산
투자원금
총액</t>
    <phoneticPr fontId="7" type="noConversion"/>
  </si>
  <si>
    <t>회수투자자산</t>
    <phoneticPr fontId="7" type="noConversion"/>
  </si>
  <si>
    <t>기타사항</t>
    <phoneticPr fontId="7" type="noConversion"/>
  </si>
  <si>
    <t>피투자기업
법인유형</t>
    <phoneticPr fontId="7" type="noConversion"/>
  </si>
  <si>
    <t>회수구분</t>
    <phoneticPr fontId="7" type="noConversion"/>
  </si>
  <si>
    <t>투자
수익율
(IRR)</t>
    <phoneticPr fontId="7" type="noConversion"/>
  </si>
  <si>
    <t>동반투자자</t>
    <phoneticPr fontId="7" type="noConversion"/>
  </si>
  <si>
    <t>최종회수일</t>
    <phoneticPr fontId="7" type="noConversion"/>
  </si>
  <si>
    <t>투자원금</t>
    <phoneticPr fontId="7" type="noConversion"/>
  </si>
  <si>
    <t>회수방법</t>
    <phoneticPr fontId="7" type="noConversion"/>
  </si>
  <si>
    <t>감액
여부</t>
    <phoneticPr fontId="7" type="noConversion"/>
  </si>
  <si>
    <t>가치</t>
    <phoneticPr fontId="7" type="noConversion"/>
  </si>
  <si>
    <t>현재
담당자
성명</t>
    <phoneticPr fontId="7" type="noConversion"/>
  </si>
  <si>
    <t>발굴및 
투자검토</t>
  </si>
  <si>
    <t>사후
관리</t>
  </si>
  <si>
    <t>회수</t>
  </si>
  <si>
    <t>PE펀드계정</t>
  </si>
  <si>
    <t>ABD㈜</t>
    <phoneticPr fontId="7" type="noConversion"/>
  </si>
  <si>
    <t>기타</t>
    <phoneticPr fontId="7" type="noConversion"/>
  </si>
  <si>
    <t>보통주</t>
    <phoneticPr fontId="7" type="noConversion"/>
  </si>
  <si>
    <t>회수료</t>
    <phoneticPr fontId="7" type="noConversion"/>
  </si>
  <si>
    <t>코스닥</t>
  </si>
  <si>
    <t>해외출자법인</t>
  </si>
  <si>
    <t>CB</t>
  </si>
  <si>
    <t>NO</t>
  </si>
  <si>
    <t>10.02.23장부가액</t>
  </si>
  <si>
    <t>이00</t>
    <phoneticPr fontId="7" type="noConversion"/>
  </si>
  <si>
    <t>부실발생기준에 의거한 회계상
감액내역</t>
    <phoneticPr fontId="7" type="noConversion"/>
  </si>
  <si>
    <t>참여자정보</t>
    <phoneticPr fontId="7" type="noConversion"/>
  </si>
  <si>
    <t>피투자기업명</t>
    <phoneticPr fontId="7" type="noConversion"/>
  </si>
  <si>
    <t>피투자기업
주요산업분야</t>
    <phoneticPr fontId="7" type="noConversion"/>
  </si>
  <si>
    <t>투자일</t>
    <phoneticPr fontId="7" type="noConversion"/>
  </si>
  <si>
    <t>투자금액</t>
    <phoneticPr fontId="7" type="noConversion"/>
  </si>
  <si>
    <t>투자기간</t>
    <phoneticPr fontId="7" type="noConversion"/>
  </si>
  <si>
    <t>감액
금액</t>
    <phoneticPr fontId="7" type="noConversion"/>
  </si>
  <si>
    <t>기타</t>
    <phoneticPr fontId="7" type="noConversion"/>
  </si>
  <si>
    <t>이00</t>
    <phoneticPr fontId="7" type="noConversion"/>
  </si>
  <si>
    <t>대한민국</t>
  </si>
  <si>
    <t>가인베스트먼트㈜</t>
    <phoneticPr fontId="7" type="noConversion"/>
  </si>
  <si>
    <t>투자1본부</t>
  </si>
  <si>
    <t>투자이사</t>
  </si>
  <si>
    <t>대표펀드매니저</t>
  </si>
  <si>
    <t>02-0000-0000</t>
    <phoneticPr fontId="7" type="noConversion"/>
  </si>
  <si>
    <t>010-0000-0000</t>
    <phoneticPr fontId="7" type="noConversion"/>
  </si>
  <si>
    <t>핵심운용인력</t>
  </si>
  <si>
    <t>주민등록번호상 앞6자리</t>
    <phoneticPr fontId="7" type="noConversion"/>
  </si>
  <si>
    <t>펀드명</t>
    <phoneticPr fontId="7" type="noConversion"/>
  </si>
  <si>
    <t>가인베스트먼트㈜</t>
    <phoneticPr fontId="7" type="noConversion"/>
  </si>
  <si>
    <t>YES</t>
  </si>
  <si>
    <t>전자/반도체</t>
  </si>
  <si>
    <t>회수료</t>
  </si>
  <si>
    <t>통신/IT서비스</t>
  </si>
  <si>
    <t>우선주</t>
  </si>
  <si>
    <t>장외매각</t>
  </si>
  <si>
    <t>380,950주*@6,250=2,381백만원(10.02.23종가기준)</t>
  </si>
  <si>
    <t>외국법인</t>
  </si>
  <si>
    <t>190,470주*@6,250=1,190백만원(10.02.23종가기준)</t>
  </si>
  <si>
    <t>A기업</t>
    <phoneticPr fontId="7" type="noConversion"/>
  </si>
  <si>
    <t>김00</t>
    <phoneticPr fontId="7" type="noConversion"/>
  </si>
  <si>
    <t>가인베스트먼트㈜</t>
    <phoneticPr fontId="7" type="noConversion"/>
  </si>
  <si>
    <t>0000-0000</t>
    <phoneticPr fontId="7" type="noConversion"/>
  </si>
  <si>
    <t>이00</t>
    <phoneticPr fontId="7" type="noConversion"/>
  </si>
  <si>
    <t>B기업</t>
    <phoneticPr fontId="7" type="noConversion"/>
  </si>
  <si>
    <t>투자
계정
구분</t>
  </si>
  <si>
    <t>기타</t>
  </si>
  <si>
    <t>일반운용인력</t>
  </si>
  <si>
    <t>학력사항</t>
    <phoneticPr fontId="7" type="noConversion"/>
  </si>
  <si>
    <t>졸업일/수료일</t>
    <phoneticPr fontId="7" type="noConversion"/>
  </si>
  <si>
    <t>졸업/수료 학교명</t>
    <phoneticPr fontId="7" type="noConversion"/>
  </si>
  <si>
    <t>학과(전공)명</t>
  </si>
  <si>
    <t>학위명</t>
  </si>
  <si>
    <t>취득국명</t>
  </si>
  <si>
    <t>이00</t>
    <phoneticPr fontId="13" type="noConversion"/>
  </si>
  <si>
    <t>00대학교</t>
    <phoneticPr fontId="7" type="noConversion"/>
  </si>
  <si>
    <t>경영학</t>
  </si>
  <si>
    <t>학사</t>
  </si>
  <si>
    <t>펀드1호</t>
    <phoneticPr fontId="5" type="noConversion"/>
  </si>
  <si>
    <t>납입</t>
  </si>
  <si>
    <t>현금분배</t>
  </si>
  <si>
    <t>성과보수</t>
  </si>
  <si>
    <t>펀드2호</t>
    <phoneticPr fontId="5" type="noConversion"/>
  </si>
  <si>
    <t>펀드3호</t>
    <phoneticPr fontId="5" type="noConversion"/>
  </si>
  <si>
    <t>펀드4호</t>
    <phoneticPr fontId="5" type="noConversion"/>
  </si>
  <si>
    <t>가상분배</t>
  </si>
  <si>
    <t>산업은행
위탁펀드
여부</t>
    <phoneticPr fontId="1" type="noConversion"/>
  </si>
  <si>
    <t>Ⅰ.작성시 주의사항</t>
    <phoneticPr fontId="5" type="noConversion"/>
  </si>
  <si>
    <t>[공통사항]</t>
    <phoneticPr fontId="5" type="noConversion"/>
  </si>
  <si>
    <t>2. 일자는  yyyy-mm-dd, 주민등록번호 앞  6자리까지만 '111111'로 기재(외국인의 경우 생일 6자리)</t>
    <phoneticPr fontId="5" type="noConversion"/>
  </si>
  <si>
    <t xml:space="preserve">   사업자등록번호는 000-00-00000, 법인등록번호는 000000-0000000 형식으로 입력 </t>
    <phoneticPr fontId="5" type="noConversion"/>
  </si>
  <si>
    <t>3. drop down 목록이 있는 셀은 목록에 포함되어 있는 값을 입력하거나 목록에서 선택 ("열제목별 목록값" 참고)</t>
    <phoneticPr fontId="5" type="noConversion"/>
  </si>
  <si>
    <t>4. 'Alt+Enter'나 연이은 공백은 입력하지 말 것</t>
    <phoneticPr fontId="5" type="noConversion"/>
  </si>
  <si>
    <r>
      <t xml:space="preserve">5. </t>
    </r>
    <r>
      <rPr>
        <b/>
        <sz val="10"/>
        <rFont val="맑은 고딕"/>
        <family val="3"/>
        <charset val="129"/>
        <scheme val="major"/>
      </rPr>
      <t>연록색으로 음영처리된 셀은 자동 반영되므로 별도의 입력은 하지 말 것</t>
    </r>
    <phoneticPr fontId="5" type="noConversion"/>
  </si>
  <si>
    <t xml:space="preserve">   - KDB의 사전 허락 없이 수식을 편집한 경우는 허위사실 기재로 간주될 수 있음</t>
    <phoneticPr fontId="7" type="noConversion"/>
  </si>
  <si>
    <t>6. 펀드명, 회사명 등은 정식명칭을 기입하기 바람</t>
    <phoneticPr fontId="5" type="noConversion"/>
  </si>
  <si>
    <r>
      <t xml:space="preserve">7. </t>
    </r>
    <r>
      <rPr>
        <b/>
        <sz val="10"/>
        <rFont val="맑은 고딕"/>
        <family val="3"/>
        <charset val="129"/>
        <scheme val="major"/>
      </rPr>
      <t>목록행(1행~10행)은 절대 삭제 및 수정 금지. 또한, Sheet 삭제 및 명칭 변경 금지</t>
    </r>
    <phoneticPr fontId="5" type="noConversion"/>
  </si>
  <si>
    <r>
      <t xml:space="preserve">9. '열삽입'은 불가능, </t>
    </r>
    <r>
      <rPr>
        <b/>
        <sz val="10"/>
        <rFont val="맑은 고딕"/>
        <family val="3"/>
        <charset val="129"/>
        <scheme val="major"/>
      </rPr>
      <t>'행삽입'</t>
    </r>
    <r>
      <rPr>
        <sz val="10"/>
        <rFont val="맑은 고딕"/>
        <family val="3"/>
        <charset val="129"/>
        <scheme val="major"/>
      </rPr>
      <t>은 가능</t>
    </r>
    <phoneticPr fontId="5" type="noConversion"/>
  </si>
  <si>
    <r>
      <t xml:space="preserve"> </t>
    </r>
    <r>
      <rPr>
        <sz val="10"/>
        <rFont val="맑은 고딕"/>
        <family val="3"/>
        <charset val="129"/>
      </rPr>
      <t>★행삽입시 주의사항 : 지정된 범위 내에서만 행삽입하기</t>
    </r>
    <phoneticPr fontId="7" type="noConversion"/>
  </si>
  <si>
    <t xml:space="preserve">       (2행~75행까지 '펀드_거래'라는 이름으로 범위지정되어 있어 이 범위를 벗어나 행삽입시 타시트에서 오류발생)</t>
    <phoneticPr fontId="7" type="noConversion"/>
  </si>
  <si>
    <t>10. 입력값이 없는 부분은 행은 '행 숨기기'  또는 '삭제' 기능을 사용하여 인쇄영역을 조정</t>
    <phoneticPr fontId="5" type="noConversion"/>
  </si>
  <si>
    <r>
      <t xml:space="preserve">11. 제시 자료는 현장실사시 펀드통장사본, 펀드재무제표, 미회수자산가치평가 내역 등을 통해 </t>
    </r>
    <r>
      <rPr>
        <b/>
        <sz val="10"/>
        <rFont val="맑은 고딕"/>
        <family val="3"/>
        <charset val="129"/>
        <scheme val="major"/>
      </rPr>
      <t>증빙가능하여야</t>
    </r>
    <r>
      <rPr>
        <sz val="10"/>
        <rFont val="맑은 고딕"/>
        <family val="3"/>
        <charset val="129"/>
        <scheme val="major"/>
      </rPr>
      <t xml:space="preserve"> 함</t>
    </r>
    <phoneticPr fontId="5" type="noConversion"/>
  </si>
  <si>
    <t>12. 단독제안인 경우 1개 엑셀 파일을 제출하고, 공동제안인 경우 제안사별로 엑셀 파일 제출</t>
    <phoneticPr fontId="5" type="noConversion"/>
  </si>
  <si>
    <t>13. 해당사항이 없을 경우 공란인 상태로 제출</t>
    <phoneticPr fontId="5" type="noConversion"/>
  </si>
  <si>
    <t>14. 외화거래의 경우, 환율은 거래일 당시 최초고시 매매기준율을 적용하여 원화 환산</t>
    <phoneticPr fontId="5" type="noConversion"/>
  </si>
  <si>
    <t>[잦은 기재 오류 내용]</t>
    <phoneticPr fontId="7" type="noConversion"/>
  </si>
  <si>
    <r>
      <t>1. '</t>
    </r>
    <r>
      <rPr>
        <b/>
        <sz val="10"/>
        <rFont val="맑은 고딕"/>
        <family val="3"/>
        <charset val="129"/>
        <scheme val="major"/>
      </rPr>
      <t xml:space="preserve">제안서작성기준일'을 임의로 기입한 </t>
    </r>
    <r>
      <rPr>
        <sz val="10"/>
        <rFont val="맑은 고딕"/>
        <family val="3"/>
        <charset val="129"/>
        <scheme val="major"/>
      </rPr>
      <t>경우 ('Ⅱ. 용어의 정의 등' 참조)</t>
    </r>
    <phoneticPr fontId="7" type="noConversion"/>
  </si>
  <si>
    <r>
      <t xml:space="preserve">2. </t>
    </r>
    <r>
      <rPr>
        <b/>
        <sz val="10"/>
        <rFont val="맑은 고딕"/>
        <family val="3"/>
        <charset val="129"/>
        <scheme val="major"/>
      </rPr>
      <t>대표펀드매니저를 미지정</t>
    </r>
    <r>
      <rPr>
        <sz val="10"/>
        <rFont val="맑은 고딕"/>
        <family val="3"/>
        <charset val="129"/>
        <scheme val="major"/>
      </rPr>
      <t>한 경우</t>
    </r>
    <phoneticPr fontId="7" type="noConversion"/>
  </si>
  <si>
    <r>
      <t xml:space="preserve">3. 제안서작성기준일 현재 </t>
    </r>
    <r>
      <rPr>
        <b/>
        <sz val="10"/>
        <rFont val="맑은 고딕"/>
        <family val="3"/>
        <charset val="129"/>
        <scheme val="major"/>
      </rPr>
      <t>재직하고 있지 않은 인력을 참여인력으로 기재</t>
    </r>
    <r>
      <rPr>
        <sz val="10"/>
        <rFont val="맑은 고딕"/>
        <family val="3"/>
        <charset val="129"/>
        <scheme val="major"/>
      </rPr>
      <t>한 경우</t>
    </r>
    <phoneticPr fontId="7" type="noConversion"/>
  </si>
  <si>
    <r>
      <t>4. 운용중/청산중 펀드에 대해 '</t>
    </r>
    <r>
      <rPr>
        <b/>
        <sz val="10"/>
        <rFont val="맑은 고딕"/>
        <family val="3"/>
        <charset val="129"/>
        <scheme val="major"/>
      </rPr>
      <t>가상분배'를 입력하지 않아 수익률이 미산출</t>
    </r>
    <r>
      <rPr>
        <sz val="10"/>
        <rFont val="맑은 고딕"/>
        <family val="3"/>
        <charset val="129"/>
        <scheme val="major"/>
      </rPr>
      <t>된 경우</t>
    </r>
    <phoneticPr fontId="5" type="noConversion"/>
  </si>
  <si>
    <r>
      <t xml:space="preserve">8. '행삽입'을 통해 데이터 입력시 </t>
    </r>
    <r>
      <rPr>
        <b/>
        <sz val="10"/>
        <rFont val="맑은 고딕"/>
        <family val="3"/>
        <charset val="129"/>
        <scheme val="major"/>
      </rPr>
      <t>연록색 음영처리된 셀에 데이터가 자동입력되지 않는 경우</t>
    </r>
    <phoneticPr fontId="5" type="noConversion"/>
  </si>
  <si>
    <t>Ⅱ. 용어의 정의 등</t>
    <phoneticPr fontId="5" type="noConversion"/>
  </si>
  <si>
    <t>제안서 작성 기준일</t>
  </si>
  <si>
    <t>본건 출자사업 공고일</t>
    <phoneticPr fontId="7" type="noConversion"/>
  </si>
  <si>
    <t>제안사 법인등기부등본 상의 설립일</t>
    <phoneticPr fontId="7" type="noConversion"/>
  </si>
  <si>
    <t>펀드운용업무시작일</t>
    <phoneticPr fontId="7" type="noConversion"/>
  </si>
  <si>
    <t>자격이 필요 없는 경우는 조직개편일 등</t>
    <phoneticPr fontId="7" type="noConversion"/>
  </si>
  <si>
    <t>※ M&amp;A 또는 회사분할 등이 있었던 경우 변경전의 펀드운용업무시작일을 기재</t>
  </si>
  <si>
    <t>펀드</t>
    <phoneticPr fontId="7" type="noConversion"/>
  </si>
  <si>
    <t>펀드운용</t>
  </si>
  <si>
    <t>펀드결성(예정)일</t>
  </si>
  <si>
    <t>등록이 필요없는 경우 결성총회일, 창립총회일 또는 계약체결일</t>
    <phoneticPr fontId="7" type="noConversion"/>
  </si>
  <si>
    <t>투자기간종료(예정)일</t>
    <phoneticPr fontId="7" type="noConversion"/>
  </si>
  <si>
    <t>펀드 투자규약(또는 정관) 상에 기재된 투자기간 종료(예정)일.</t>
    <phoneticPr fontId="7" type="noConversion"/>
  </si>
  <si>
    <t>펀드해산(예정)일</t>
  </si>
  <si>
    <t>출자자총회에서 의결된 해산일. 또는 투자규약(또는 정관) 상의 해산 예정일</t>
    <phoneticPr fontId="7" type="noConversion"/>
  </si>
  <si>
    <t>펀드
유형</t>
    <phoneticPr fontId="7" type="noConversion"/>
  </si>
  <si>
    <t>투자대상이 확정되지 않은 펀드</t>
  </si>
  <si>
    <t>프로젝트펀드</t>
  </si>
  <si>
    <t>투자대상이 확정되어 있는 펀드</t>
  </si>
  <si>
    <t>펀드
상태</t>
    <phoneticPr fontId="7" type="noConversion"/>
  </si>
  <si>
    <t>결성예정</t>
  </si>
  <si>
    <t>제3자로부터 Contest 방식에 의해 펀드운용사로 선정되어 출자자를 모집하고 있는 경우</t>
    <phoneticPr fontId="5" type="noConversion"/>
  </si>
  <si>
    <t>운용예정</t>
  </si>
  <si>
    <t>출자자 구성을 완료하고 투자규약(또는 정관)은 체결되었으나 납입출자금이 없는 경우</t>
  </si>
  <si>
    <t>운용중</t>
  </si>
  <si>
    <t>펀드결성일의 기준에 따라 펀드를 결성한 경우로서 납입출자금 있는 경우</t>
  </si>
  <si>
    <t>청산중</t>
  </si>
  <si>
    <t>해산 후 청산절차를 진행중인 경우</t>
  </si>
  <si>
    <t>청산 절차를 완료한 경우</t>
  </si>
  <si>
    <t>국내설립법인</t>
    <phoneticPr fontId="7" type="noConversion"/>
  </si>
  <si>
    <t>본점 소재지가 국내인 법인 및 국내에 법인 등기한 외국법인의 국내 지사</t>
    <phoneticPr fontId="7" type="noConversion"/>
  </si>
  <si>
    <t>해외출자법인</t>
    <phoneticPr fontId="7" type="noConversion"/>
  </si>
  <si>
    <t>국내설립법인의 사업과 관련하여 동 국내설립법인이 출자한 외국법인</t>
    <phoneticPr fontId="7" type="noConversion"/>
  </si>
  <si>
    <t>외국법인
국내지점</t>
    <phoneticPr fontId="7" type="noConversion"/>
  </si>
  <si>
    <t>외국환거래규정에 따라 국내에 지점 신고와 영업소를 등기를 완료한 외국법인의 국내 영업소</t>
    <phoneticPr fontId="7" type="noConversion"/>
  </si>
  <si>
    <t>외국법인</t>
    <phoneticPr fontId="5" type="noConversion"/>
  </si>
  <si>
    <t>본점 소재지가 국외인 법인으로서 해외출자법인 및 외국법인 국내지점을 제외한 법인</t>
    <phoneticPr fontId="5" type="noConversion"/>
  </si>
  <si>
    <t>기타</t>
    <phoneticPr fontId="5" type="noConversion"/>
  </si>
  <si>
    <t>법인이 아닌 경우</t>
    <phoneticPr fontId="5" type="noConversion"/>
  </si>
  <si>
    <t>펀드 순자산</t>
  </si>
  <si>
    <t>운용 중 또는 청산 중 펀드에 대해 다음 식으로 계산된 금액</t>
    <phoneticPr fontId="7" type="noConversion"/>
  </si>
  <si>
    <t>펀드추가투자
예상금액</t>
    <phoneticPr fontId="7" type="noConversion"/>
  </si>
  <si>
    <t xml:space="preserve">ⅰ) 제안서 작성 기준일이 펀드의 투자기간종료(예정)일 이전인 경우로서 </t>
    <phoneticPr fontId="7" type="noConversion"/>
  </si>
  <si>
    <t xml:space="preserve">ⅱ) 펀드 투자규약(또는 정관)상의 투자의무비율 준수 또는 펀드운용목적 달성을 위해 </t>
    <phoneticPr fontId="7" type="noConversion"/>
  </si>
  <si>
    <t>ⅲ) 해당 펀드를 통해 추가로 투자할 계획인 금액</t>
    <phoneticPr fontId="7" type="noConversion"/>
  </si>
  <si>
    <t xml:space="preserve">참여
인력
</t>
    <phoneticPr fontId="7" type="noConversion"/>
  </si>
  <si>
    <t>대표펀드
매니저</t>
    <phoneticPr fontId="7" type="noConversion"/>
  </si>
  <si>
    <t>ⅱ) 해당 펀드를 대표하는 인력(1인 이상)</t>
    <phoneticPr fontId="5" type="noConversion"/>
  </si>
  <si>
    <t>ⅰ) 제안서 작성 기준일 현재 제안사에 재직중이면서</t>
  </si>
  <si>
    <t>ⅱ) 핵심운용인력과 관리인력이 아닌 자로서</t>
    <phoneticPr fontId="5" type="noConversion"/>
  </si>
  <si>
    <t>관리인력</t>
    <phoneticPr fontId="7" type="noConversion"/>
  </si>
  <si>
    <t>ⅱ) 제안펀드의 운용에는 참여하지 않으나 제안펀드를 관리(회계관리, 리스크관리 등)하는 인력</t>
    <phoneticPr fontId="5" type="noConversion"/>
  </si>
  <si>
    <t>펀드
거래
유형</t>
    <phoneticPr fontId="7" type="noConversion"/>
  </si>
  <si>
    <t>출자자가 납입한 출자금</t>
  </si>
  <si>
    <t>현물분배</t>
  </si>
  <si>
    <t>펀드 청산시 출자자에게 현물로 분배한 경우 그 가치</t>
  </si>
  <si>
    <t>펀드 운용중 또는 청산시 운용사에게 지급한 성과보수</t>
  </si>
  <si>
    <t>Ⅲ. Sheet별 작성요령</t>
    <phoneticPr fontId="5" type="noConversion"/>
  </si>
  <si>
    <t>1. 항목별 작성요령</t>
    <phoneticPr fontId="5" type="noConversion"/>
  </si>
  <si>
    <t xml:space="preserve">    - '제안서작성기준일' 현재 제안사에 소속되어 있는 인력을 기준으로 작성</t>
    <phoneticPr fontId="5" type="noConversion"/>
  </si>
  <si>
    <t xml:space="preserve">    - 특정인력이 펀드운용과 자본계정 투자를 동시에 담당하는 경우 주된 업무를 기준으로 작성</t>
    <phoneticPr fontId="5" type="noConversion"/>
  </si>
  <si>
    <t xml:space="preserve">  1) 최근 연도순으로 작성</t>
    <phoneticPr fontId="5" type="noConversion"/>
  </si>
  <si>
    <t xml:space="preserve">  2) 최근 3개 회계연도의 감사보고서 상의 금액을 기재</t>
    <phoneticPr fontId="5" type="noConversion"/>
  </si>
  <si>
    <t>1. 작성대상</t>
    <phoneticPr fontId="5" type="noConversion"/>
  </si>
  <si>
    <t xml:space="preserve">  ※ 회사분할이 있었던 경우 분할 이전에 청산한 펀드는 제외</t>
    <phoneticPr fontId="5" type="noConversion"/>
  </si>
  <si>
    <t>2. 작성순서 : 등록/신고(예정)일이 빠른 순서</t>
    <phoneticPr fontId="5" type="noConversion"/>
  </si>
  <si>
    <t>3. 항목별 작성요령</t>
    <phoneticPr fontId="5" type="noConversion"/>
  </si>
  <si>
    <t xml:space="preserve">  2) 펀드상태 : 제안서작성기준일을 기준으로 펀드상태를 판단</t>
    <phoneticPr fontId="5" type="noConversion"/>
  </si>
  <si>
    <t xml:space="preserve">    ※ 회수총액 : 투자에 대한 회수금액 총액으로 예금 등 금융상품에 대한 원리금 등 회수금액을 포함하지 않음</t>
    <phoneticPr fontId="5" type="noConversion"/>
  </si>
  <si>
    <t xml:space="preserve">    - 투자규약(또는 정관)의 변경이 있었던 경우 최종 투자규약(또는 정관)의 내용을 기재</t>
    <phoneticPr fontId="5" type="noConversion"/>
  </si>
  <si>
    <t xml:space="preserve">1. 작성대상 </t>
    <phoneticPr fontId="5" type="noConversion"/>
  </si>
  <si>
    <t xml:space="preserve">      ※ 작성시 성공, 실패 사례 모두 포함</t>
    <phoneticPr fontId="5" type="noConversion"/>
  </si>
  <si>
    <t>2) 자본계정은 작성대상 외</t>
    <phoneticPr fontId="5" type="noConversion"/>
  </si>
  <si>
    <t>2. 작성순서</t>
    <phoneticPr fontId="5" type="noConversion"/>
  </si>
  <si>
    <t xml:space="preserve">    - 자본계정 투자건이 펀드계정과 동반투자한 경우 그 사유와 이해상충 방지관련 내용을 기입</t>
    <phoneticPr fontId="5" type="noConversion"/>
  </si>
  <si>
    <t xml:space="preserve">    - Co-GP로 투자한 경우 각자의 투자건으로 기입</t>
    <phoneticPr fontId="5" type="noConversion"/>
  </si>
  <si>
    <t xml:space="preserve">    -  (예시)</t>
    <phoneticPr fontId="5" type="noConversion"/>
  </si>
  <si>
    <t xml:space="preserve">    - 부실발생 기준</t>
    <phoneticPr fontId="5" type="noConversion"/>
  </si>
  <si>
    <t xml:space="preserve">    i) 투자대상기업 또는 투자목적회사에 대하여 어음교환소의 거래정지 처분이 있는 경우</t>
    <phoneticPr fontId="5" type="noConversion"/>
  </si>
  <si>
    <t xml:space="preserve">    ii) 투자대상기업 또는 투자목적회사에 대하여 청산, 회생절차, 파산절차, 부실징후 기업 인정 및 그와 유사한 절차</t>
    <phoneticPr fontId="5" type="noConversion"/>
  </si>
  <si>
    <t xml:space="preserve">       (기업개선작업, 채권금융기관의 퇴출결정 등을 포함)의 개시신청이 있는 경우</t>
    <phoneticPr fontId="5" type="noConversion"/>
  </si>
  <si>
    <t xml:space="preserve">    iii) 투자대상기업 또는 투자목적회사의 재산들에 대하여 압류명령 또는 체납처분압류통지가 발송된 때 또는 기타의 방법에 
        </t>
    <phoneticPr fontId="5" type="noConversion"/>
  </si>
  <si>
    <t xml:space="preserve">        의한 강제집행개시의 신청이 있거나 체납처분의 착수가 있는 경우로서 대상이 된 재산들의 장부가액의  합계가 투자대상</t>
    <phoneticPr fontId="5" type="noConversion"/>
  </si>
  <si>
    <t xml:space="preserve">        기업 또는 투자목적회사의 자기자본의 5% 이상인 경우</t>
    <phoneticPr fontId="5" type="noConversion"/>
  </si>
  <si>
    <t xml:space="preserve">    iv) 투자대상기업 또는 투자목적회사가 제세공과금에 대하여 국세징수법 제14조 제2항에 따른 납기전 납부고지를 받은 경우</t>
    <phoneticPr fontId="5" type="noConversion"/>
  </si>
  <si>
    <t xml:space="preserve">    v) 투자대상기업 또는 투자목적회사가 당사자인 금융관련계약상 채무의 기한의 이익을 상실한 것으로 확인되는 경우</t>
    <phoneticPr fontId="5" type="noConversion"/>
  </si>
  <si>
    <t xml:space="preserve">    - 최총회수일은 제안서 작성 기준일 이후일 수 없음</t>
  </si>
  <si>
    <t xml:space="preserve">                 등으로 산정근거를 명확하게 기재 </t>
    <phoneticPr fontId="5" type="noConversion"/>
  </si>
  <si>
    <t xml:space="preserve">    - 투자목적회사를 통한 투자인 경우 그 사실 </t>
    <phoneticPr fontId="5" type="noConversion"/>
  </si>
  <si>
    <t xml:space="preserve">    - 청산시 현물분배한 경우 또는 운용사 자본계정으로 매각한 경우에는 가격 산출근거 </t>
    <phoneticPr fontId="5" type="noConversion"/>
  </si>
  <si>
    <t xml:space="preserve">    - 미회수투자자산 가치가 감액처리된 가치인 경우 감액처리한 사실</t>
    <phoneticPr fontId="5" type="noConversion"/>
  </si>
  <si>
    <t xml:space="preserve">    - 신주인수권부사채의 Warrant를 행사하여 신주인수시에는 별도의 투자건으로 작성(단, 대용납입 경우 작성제외)</t>
    <phoneticPr fontId="5" type="noConversion"/>
  </si>
  <si>
    <t xml:space="preserve">     예시) ㈜가나다에 A가 발굴및투자검토, B가 사후관리, C가 회수한 경우 A,B,C, 중 가장 기여도가 높은 1인만 기재 </t>
    <phoneticPr fontId="5" type="noConversion"/>
  </si>
  <si>
    <t xml:space="preserve">            즉, ㈜가나다 투자건에는 1명(A,B,C중 1명)만 기재되어야 함</t>
    <phoneticPr fontId="5" type="noConversion"/>
  </si>
  <si>
    <t xml:space="preserve">  ※ 투자시기 차이 등으로 참여인력의 실적이 구분되는 경우에는 참여인력별로 구분 가능</t>
    <phoneticPr fontId="5" type="noConversion"/>
  </si>
  <si>
    <t xml:space="preserve">2. 작성순서 </t>
    <phoneticPr fontId="5" type="noConversion"/>
  </si>
  <si>
    <t>2. 항목별 작성요령</t>
    <phoneticPr fontId="5" type="noConversion"/>
  </si>
  <si>
    <t xml:space="preserve">    ※ 과거 근무한 재직기관의 투자현황은 별도첨부한 '경력확인서'(한글양식 서식7)를 받아야 함</t>
    <phoneticPr fontId="5" type="noConversion"/>
  </si>
  <si>
    <t>[4.1 펀드 거래]</t>
    <phoneticPr fontId="5" type="noConversion"/>
  </si>
  <si>
    <t xml:space="preserve">  2) 거래내역 : 펀드 입장에서 출자자와 거래한 내역 및 성과보수로 운용사와 거래한 내역</t>
    <phoneticPr fontId="5" type="noConversion"/>
  </si>
  <si>
    <t xml:space="preserve">2. 작성순서 : '결성일'이 빠른 펀드의 거래내역을 거래일자가 빠른 순으로 작성 </t>
    <phoneticPr fontId="5" type="noConversion"/>
  </si>
  <si>
    <t xml:space="preserve">  1) 반드시 한 개 펀드에 대한 거래내역 전체를 기입한 후 다른 펀드에 대한 거래내역을 기입 </t>
    <phoneticPr fontId="5" type="noConversion"/>
  </si>
  <si>
    <t>3. 작성시 주의사항</t>
    <phoneticPr fontId="5" type="noConversion"/>
  </si>
  <si>
    <t xml:space="preserve">  1) 거래일자가 제안서 작성 기준일이전 경우에만 기입</t>
    <phoneticPr fontId="5" type="noConversion"/>
  </si>
  <si>
    <t xml:space="preserve">  3) 타 Sheet와 달리 금액단위가 '백만원'이 아닌 '원'임</t>
    <phoneticPr fontId="5" type="noConversion"/>
  </si>
  <si>
    <t xml:space="preserve">  4) 운용중/청산중 펀드의 수익율 계산을 위해 '가상분배' 입력 필수</t>
    <phoneticPr fontId="5" type="noConversion"/>
  </si>
  <si>
    <t xml:space="preserve">    - 거래일 : 제안서 작성 기준일</t>
    <phoneticPr fontId="5" type="noConversion"/>
  </si>
  <si>
    <t>구분</t>
    <phoneticPr fontId="7" type="noConversion"/>
  </si>
  <si>
    <t>목록값</t>
    <phoneticPr fontId="7" type="noConversion"/>
  </si>
  <si>
    <t>펀드법적유형</t>
  </si>
  <si>
    <t>신기술사업투자조합</t>
  </si>
  <si>
    <t>BW</t>
  </si>
  <si>
    <t>한국벤처투자조합</t>
  </si>
  <si>
    <t>부품소재전문투자조합</t>
  </si>
  <si>
    <t>사모투자전문회사</t>
  </si>
  <si>
    <t>사모투자회사</t>
  </si>
  <si>
    <t>사모투자신탁</t>
  </si>
  <si>
    <t>기업구조조정투자회사</t>
  </si>
  <si>
    <t>대여금</t>
  </si>
  <si>
    <t>운용사유형</t>
  </si>
  <si>
    <t>신기술사업금융회사</t>
  </si>
  <si>
    <t>자산운용사</t>
  </si>
  <si>
    <t>은행</t>
  </si>
  <si>
    <t>증권사</t>
  </si>
  <si>
    <t>독립 PEF 운용사</t>
  </si>
  <si>
    <t>펀드상태</t>
  </si>
  <si>
    <t>동반투자자유형</t>
  </si>
  <si>
    <t>타운용사 펀드</t>
  </si>
  <si>
    <t>리스크관리 기준 보유 유무</t>
    <phoneticPr fontId="1" type="noConversion"/>
  </si>
  <si>
    <t>리스크관리전담조직 유무</t>
    <phoneticPr fontId="1" type="noConversion"/>
  </si>
  <si>
    <t>규정상
성과보수
최대지급
비율</t>
    <phoneticPr fontId="1" type="noConversion"/>
  </si>
  <si>
    <t>제안사 내규 현황</t>
    <phoneticPr fontId="1" type="noConversion"/>
  </si>
  <si>
    <t>투자유형</t>
    <phoneticPr fontId="7" type="noConversion"/>
  </si>
  <si>
    <t>시장성
유무</t>
    <phoneticPr fontId="7" type="noConversion"/>
  </si>
  <si>
    <t>제안사 대표이사</t>
  </si>
  <si>
    <t>펀드참여인력(핵심운용인력)</t>
  </si>
  <si>
    <t>대표이사</t>
    <phoneticPr fontId="1" type="noConversion"/>
  </si>
  <si>
    <t>내부통제
전담조식
유무</t>
    <phoneticPr fontId="1" type="noConversion"/>
  </si>
  <si>
    <t>기타메자닌증권</t>
  </si>
  <si>
    <t>사모투자합자회사</t>
  </si>
  <si>
    <t>관리인력</t>
  </si>
  <si>
    <t>투자
기업
법인
유형</t>
    <phoneticPr fontId="7" type="noConversion"/>
  </si>
  <si>
    <t>대한석탄공사</t>
  </si>
  <si>
    <t>부산항만공사</t>
    <phoneticPr fontId="1" type="noConversion"/>
  </si>
  <si>
    <t>여수광양항만공사</t>
  </si>
  <si>
    <t>울산항만공사</t>
    <phoneticPr fontId="1" type="noConversion"/>
  </si>
  <si>
    <t>인천국제공항공사</t>
  </si>
  <si>
    <t>인천항만공사</t>
  </si>
  <si>
    <t>제주국제자유도시개발센터</t>
    <phoneticPr fontId="1" type="noConversion"/>
  </si>
  <si>
    <t>주택도시보증공사</t>
    <phoneticPr fontId="1" type="noConversion"/>
  </si>
  <si>
    <t>한국가스공사</t>
    <phoneticPr fontId="1" type="noConversion"/>
  </si>
  <si>
    <t>한국감정원</t>
  </si>
  <si>
    <t>한국공항공사</t>
  </si>
  <si>
    <t>한국관광공사</t>
  </si>
  <si>
    <t>한국광물자원공사</t>
  </si>
  <si>
    <t>한국도로공사</t>
  </si>
  <si>
    <t>한국마사회</t>
  </si>
  <si>
    <t>한국방송광고진흥공사</t>
  </si>
  <si>
    <t>한국석유공사</t>
  </si>
  <si>
    <t>한국수자원공사</t>
  </si>
  <si>
    <t>한국전력공사</t>
  </si>
  <si>
    <t>한국조폐공사</t>
  </si>
  <si>
    <t>한국지역난방공사</t>
  </si>
  <si>
    <t>한국철도공사</t>
  </si>
  <si>
    <t>한국토지주택공사</t>
  </si>
  <si>
    <t>해양환경관리공단</t>
  </si>
  <si>
    <t>가평군시설관리공단</t>
  </si>
  <si>
    <t>강남구도시관리공단</t>
  </si>
  <si>
    <t>강동구도시관리공단</t>
    <phoneticPr fontId="1" type="noConversion"/>
  </si>
  <si>
    <t>강릉관광개발공사</t>
  </si>
  <si>
    <t>강북구도시관리공단</t>
  </si>
  <si>
    <t>강서구시설관리공단</t>
  </si>
  <si>
    <t>강원도개발공사</t>
  </si>
  <si>
    <t>거제해양관광개발공사</t>
  </si>
  <si>
    <t>경기관광공사</t>
  </si>
  <si>
    <t>경기도시공사</t>
  </si>
  <si>
    <t>경기평택항만공사</t>
  </si>
  <si>
    <t>경남개발공사</t>
  </si>
  <si>
    <t>경상북도개발공사</t>
  </si>
  <si>
    <t>경상북도관광공사</t>
  </si>
  <si>
    <t>고양도시관리공사</t>
  </si>
  <si>
    <t>과천시시설관리공단</t>
  </si>
  <si>
    <t>관악구시설관리공단</t>
  </si>
  <si>
    <t>광명시시설관리공단</t>
  </si>
  <si>
    <t>광산구시설관리공단</t>
  </si>
  <si>
    <t>광주광역시도시공사</t>
  </si>
  <si>
    <t>광주도시관리공사</t>
  </si>
  <si>
    <t>광주도시철도공사</t>
  </si>
  <si>
    <t>광주환경공단</t>
  </si>
  <si>
    <t>광진구시설관리공단</t>
  </si>
  <si>
    <t>구로구시설관리공단</t>
  </si>
  <si>
    <t>구리농수산물공사</t>
  </si>
  <si>
    <t>구리도시공사</t>
  </si>
  <si>
    <t>구미시설공단</t>
  </si>
  <si>
    <t>군포시시설관리공단</t>
  </si>
  <si>
    <t>금천구시설관리공단</t>
  </si>
  <si>
    <t>기장군도시관리공단</t>
  </si>
  <si>
    <t>김대중컨벤션센터</t>
  </si>
  <si>
    <t>김포도시공사</t>
  </si>
  <si>
    <t>김해시도시개발공사</t>
  </si>
  <si>
    <t>남양주도시공사</t>
  </si>
  <si>
    <t>노원구서비스공단</t>
  </si>
  <si>
    <t>단양관광관리공단</t>
  </si>
  <si>
    <t>달성군시설관리공단</t>
  </si>
  <si>
    <t>당진항만관광공사</t>
  </si>
  <si>
    <t>대구광역시시설관리공단</t>
  </si>
  <si>
    <t>대구도시공사</t>
  </si>
  <si>
    <t>대구도시철도공사</t>
  </si>
  <si>
    <t>대구환경공단</t>
  </si>
  <si>
    <t>대전광역시도시철도공사</t>
  </si>
  <si>
    <t>대전광역시시설관리공단</t>
  </si>
  <si>
    <t>대전도시공사</t>
  </si>
  <si>
    <t>대전마케팅공사</t>
  </si>
  <si>
    <t>도봉구시설관리공단</t>
  </si>
  <si>
    <t>동대문구시설관리공단</t>
  </si>
  <si>
    <t>동작구시설관리공단</t>
  </si>
  <si>
    <t>동해시시설관리공단</t>
  </si>
  <si>
    <t>마포구시설관리공단</t>
  </si>
  <si>
    <t>문경관광진흥공단</t>
  </si>
  <si>
    <t>밀양시시설관리공단</t>
    <phoneticPr fontId="1" type="noConversion"/>
  </si>
  <si>
    <t>보령시시설관리공단</t>
  </si>
  <si>
    <t>부산관광공사</t>
  </si>
  <si>
    <t>부산교통공사</t>
  </si>
  <si>
    <t>부산도시공사</t>
  </si>
  <si>
    <t>부산시설공단</t>
  </si>
  <si>
    <t>부산지방공단스포원</t>
  </si>
  <si>
    <t>부산환경공단</t>
  </si>
  <si>
    <t>부여군시설관리공단</t>
  </si>
  <si>
    <t>부천시시설관리공단</t>
  </si>
  <si>
    <t>서대문구도시관리공단</t>
  </si>
  <si>
    <t>서울메트로</t>
  </si>
  <si>
    <t>서울특별시농수산식품공사</t>
  </si>
  <si>
    <t>서울특별시도시철도공사</t>
  </si>
  <si>
    <t>서울특별시시설관리공단</t>
  </si>
  <si>
    <t>성남도시개발공사</t>
  </si>
  <si>
    <t>성동구도시관리공단</t>
  </si>
  <si>
    <t>성북구도시관리공단</t>
  </si>
  <si>
    <t>세종특별자치시시설관리공단</t>
    <phoneticPr fontId="1" type="noConversion"/>
  </si>
  <si>
    <t>속초시시설관리공단</t>
  </si>
  <si>
    <t>송파구시설관리공단</t>
  </si>
  <si>
    <t>수원시시설관리공단</t>
  </si>
  <si>
    <t>시흥시시설관리공단</t>
  </si>
  <si>
    <t>아산시시설관리공단</t>
  </si>
  <si>
    <t>안동시시설관리공단</t>
  </si>
  <si>
    <t>안산도시공사</t>
  </si>
  <si>
    <t>안성시시설관리공단</t>
  </si>
  <si>
    <t>안양시시설관리공단</t>
  </si>
  <si>
    <t>양산시시설관리공단</t>
  </si>
  <si>
    <t>양주시시설관리공단</t>
  </si>
  <si>
    <t>양천구시설관리공단</t>
  </si>
  <si>
    <t>양평공사</t>
  </si>
  <si>
    <t>여수시도시공사</t>
  </si>
  <si>
    <t>여주도시관리공단</t>
  </si>
  <si>
    <t>연천군시설관리공단</t>
  </si>
  <si>
    <t>영등포구시설관리공단</t>
  </si>
  <si>
    <t>영양고추유통공사</t>
  </si>
  <si>
    <t>영월군시설관리공단</t>
  </si>
  <si>
    <t>오산시시설관리공단</t>
  </si>
  <si>
    <t>용산구시설관리공단</t>
  </si>
  <si>
    <t>용인도시공사</t>
  </si>
  <si>
    <t>울산광역시남구도시관리공단</t>
  </si>
  <si>
    <t>울산광역시도시공사</t>
  </si>
  <si>
    <t>울산광역시중구도시관리공단</t>
  </si>
  <si>
    <t>울산시설공단</t>
  </si>
  <si>
    <t>울주군시설관리공단</t>
  </si>
  <si>
    <t>은평구시설관리공단</t>
  </si>
  <si>
    <t>의왕도시공사</t>
  </si>
  <si>
    <t>의정부시시설관리공단</t>
  </si>
  <si>
    <t>이천시시설관리공단</t>
  </si>
  <si>
    <t>인천관광공사</t>
  </si>
  <si>
    <t>인천광역시강화군시설관리공단</t>
  </si>
  <si>
    <t>인천광역시계양구시설관리공단</t>
  </si>
  <si>
    <t>인천광역시남구시설관리공단</t>
  </si>
  <si>
    <t>인천광역시남동구도시관리공단</t>
  </si>
  <si>
    <t>인천광역시부평구시설관리공단</t>
  </si>
  <si>
    <t>인천광역시서구시설관리공단</t>
  </si>
  <si>
    <t>인천광역시시설관리공단</t>
  </si>
  <si>
    <t>인천광역시중구시설관리공단</t>
  </si>
  <si>
    <t>인천교통공사</t>
  </si>
  <si>
    <t>인천도시공사</t>
  </si>
  <si>
    <t>인천환경공단</t>
  </si>
  <si>
    <t>장수한우지방공사</t>
  </si>
  <si>
    <t>전남개발공사</t>
  </si>
  <si>
    <t>전북개발공사</t>
  </si>
  <si>
    <t>전주시시설관리공단</t>
  </si>
  <si>
    <t>정선군시설관리공단</t>
  </si>
  <si>
    <t>제주관광공사</t>
  </si>
  <si>
    <t>제주에너지공사</t>
  </si>
  <si>
    <t>제주특별자치도개발공사</t>
  </si>
  <si>
    <t>종로구시설관리공단</t>
  </si>
  <si>
    <t>중구시설관리공단</t>
  </si>
  <si>
    <t>중랑구시설관리공단</t>
  </si>
  <si>
    <t>창녕군개발공사</t>
  </si>
  <si>
    <t>창원경륜공단</t>
  </si>
  <si>
    <t>창원시시설관리공단</t>
  </si>
  <si>
    <t>천안시시설관리공단</t>
  </si>
  <si>
    <t>청도공영사업공사</t>
  </si>
  <si>
    <t>청송사과유통공사</t>
  </si>
  <si>
    <t>청주시시설관리공단</t>
  </si>
  <si>
    <t>춘천도시공사</t>
  </si>
  <si>
    <t>충북개발공사</t>
  </si>
  <si>
    <t>충청남도개발공사</t>
  </si>
  <si>
    <t>통영관광개발공사</t>
  </si>
  <si>
    <t>파주시시설관리공단</t>
  </si>
  <si>
    <t>평택도시공사</t>
  </si>
  <si>
    <t>포천시시설관리공단</t>
  </si>
  <si>
    <t>포항시시설관리공단</t>
  </si>
  <si>
    <t>하남도시공사</t>
  </si>
  <si>
    <t>함안지방공사</t>
  </si>
  <si>
    <t>화성도시공사</t>
  </si>
  <si>
    <t>5･18기념재단</t>
  </si>
  <si>
    <t>88관광개발주식회사</t>
  </si>
  <si>
    <t>DYETEC연구원</t>
  </si>
  <si>
    <t>ECO융합섬유연구원</t>
  </si>
  <si>
    <t>가축위생방역지원본부</t>
  </si>
  <si>
    <t>강원도산업경제진흥원</t>
  </si>
  <si>
    <t>강원도장애인체육회</t>
  </si>
  <si>
    <t>강원도체육회</t>
  </si>
  <si>
    <t>강원인재육성재단</t>
  </si>
  <si>
    <t>강원재활원</t>
  </si>
  <si>
    <t>경기도장애인체육회</t>
  </si>
  <si>
    <t>경기도체육회</t>
  </si>
  <si>
    <t>경기복지재단</t>
  </si>
  <si>
    <t>경기시흥작은자리지역자활센터</t>
  </si>
  <si>
    <t>경상북도여성정책개발원</t>
  </si>
  <si>
    <t>경상북도장애인체육회</t>
  </si>
  <si>
    <t>경상북도체육회</t>
  </si>
  <si>
    <t>경제인문사회연구회</t>
  </si>
  <si>
    <t>고양시체육회</t>
    <phoneticPr fontId="1" type="noConversion"/>
  </si>
  <si>
    <t>고흥군유통주식회사</t>
  </si>
  <si>
    <t>과학기술정책연구원</t>
  </si>
  <si>
    <t>광주과학기술원</t>
  </si>
  <si>
    <t>광주광역시장애인체육회</t>
  </si>
  <si>
    <t>광주광역시체육회</t>
  </si>
  <si>
    <t>국립공원관리공단</t>
  </si>
  <si>
    <t>국립생태원</t>
  </si>
  <si>
    <t>국립중앙의료원</t>
  </si>
  <si>
    <t>국립해양생물자원관</t>
  </si>
  <si>
    <t>국립현대무용단</t>
    <phoneticPr fontId="1" type="noConversion"/>
  </si>
  <si>
    <t>국토연구원</t>
  </si>
  <si>
    <t>군포문화재단</t>
  </si>
  <si>
    <t>기초과학연구원</t>
  </si>
  <si>
    <t>농림수산식품교육문화정보원</t>
  </si>
  <si>
    <t>농림수산식품기술기획평가원</t>
  </si>
  <si>
    <t>농업정책보험금융원</t>
  </si>
  <si>
    <t>대구경북연구원</t>
  </si>
  <si>
    <t>대구광역시장애인체육회</t>
  </si>
  <si>
    <t>대구광역시체육회</t>
  </si>
  <si>
    <t>대외경제정책연구원</t>
  </si>
  <si>
    <t>대전광역시장애인체육회</t>
  </si>
  <si>
    <t>대전광역시체육회</t>
  </si>
  <si>
    <t>대전평생교육진흥원</t>
  </si>
  <si>
    <t>대한결핵협회</t>
  </si>
  <si>
    <t>대한무역투자진흥공사</t>
  </si>
  <si>
    <t>대한민국재향군인회</t>
  </si>
  <si>
    <t>대한장애인체육회</t>
  </si>
  <si>
    <t>대한적십자사</t>
  </si>
  <si>
    <t>대한체육회</t>
  </si>
  <si>
    <t>밀알재활원</t>
  </si>
  <si>
    <t>부산광역시장애인체육회</t>
  </si>
  <si>
    <t>부산광역시체육회</t>
  </si>
  <si>
    <t>부천혜림요양원</t>
  </si>
  <si>
    <t>부천혜림원</t>
  </si>
  <si>
    <t>북한이탈주민지원재단</t>
  </si>
  <si>
    <t>사단법인 경상남도교통문화연수원</t>
  </si>
  <si>
    <t>사단법인 국제금융센터</t>
  </si>
  <si>
    <t>사단법인 대한노인회</t>
  </si>
  <si>
    <t>사단법인 디엠지국제다큐영화제</t>
    <phoneticPr fontId="1" type="noConversion"/>
  </si>
  <si>
    <t>사단법인 부산광역시교통문화연수원</t>
  </si>
  <si>
    <t>사단법인 서울특별시자원봉사센터</t>
  </si>
  <si>
    <t>사단법인 수원시종합자원봉사센터</t>
  </si>
  <si>
    <t>사단법인 한국과학기술한림원</t>
  </si>
  <si>
    <t>사단법인 한국잡지협회</t>
  </si>
  <si>
    <t>사단법인 화성시자원봉사센터</t>
  </si>
  <si>
    <t>산림조합중앙회</t>
  </si>
  <si>
    <t>산업연구원</t>
  </si>
  <si>
    <t>새마을세계화재단</t>
  </si>
  <si>
    <t>서울연구원</t>
  </si>
  <si>
    <t>서울장학재단</t>
  </si>
  <si>
    <t>서울특별시여성가족재단</t>
  </si>
  <si>
    <t>서울특별시장애인체육회</t>
  </si>
  <si>
    <t>서울특별시체육회</t>
  </si>
  <si>
    <t>성남시청소년재단</t>
  </si>
  <si>
    <t>세종특별자치시체육회</t>
  </si>
  <si>
    <t>세종학당재단</t>
  </si>
  <si>
    <t>수산업협동조합중앙회</t>
  </si>
  <si>
    <t>수원FC</t>
    <phoneticPr fontId="1" type="noConversion"/>
  </si>
  <si>
    <t>수원시청소년육성재단</t>
  </si>
  <si>
    <t>수원시체육회</t>
    <phoneticPr fontId="1" type="noConversion"/>
  </si>
  <si>
    <t>수원지역자활센터</t>
  </si>
  <si>
    <t>시일건강타운</t>
    <phoneticPr fontId="1" type="noConversion"/>
  </si>
  <si>
    <t>시흥일꾼지역자활센터</t>
  </si>
  <si>
    <t>신혜정신요양원</t>
  </si>
  <si>
    <t>아시아문화원</t>
  </si>
  <si>
    <t>안양시청소년육성재단</t>
  </si>
  <si>
    <t>언론중재위원회</t>
    <phoneticPr fontId="1" type="noConversion"/>
  </si>
  <si>
    <t>에너지경제연구원</t>
  </si>
  <si>
    <t>울산광역시장애인체육회</t>
  </si>
  <si>
    <t>울산광역시체육회</t>
  </si>
  <si>
    <t>울진군장학재단</t>
  </si>
  <si>
    <t>원주문화재단</t>
  </si>
  <si>
    <t>유네스코아태무형유산센터</t>
  </si>
  <si>
    <t>인천광역시장애인체육회</t>
  </si>
  <si>
    <t>인천광역시체육회</t>
  </si>
  <si>
    <t>인천글로벌캠퍼스운영재단</t>
  </si>
  <si>
    <t>재단법인 강남문화재단</t>
  </si>
  <si>
    <t>재단법인 강릉과학산업진흥원</t>
  </si>
  <si>
    <t>재단법인 강원정보문화진흥원</t>
  </si>
  <si>
    <t>재단법인 경기과학기술진흥원</t>
  </si>
  <si>
    <t>재단법인 경기농림진흥재단</t>
  </si>
  <si>
    <t>재단법인 경기도가족여성연구원</t>
  </si>
  <si>
    <t>재단법인 경기도교육연구원</t>
  </si>
  <si>
    <t>재단법인 경기연구원</t>
  </si>
  <si>
    <t>재단법인 경기중소기업종합지원센터</t>
  </si>
  <si>
    <t>재단법인 경북장학회</t>
  </si>
  <si>
    <t>재단법인 경북해양바이오산업연구원</t>
  </si>
  <si>
    <t>재단법인 경북행복재단</t>
  </si>
  <si>
    <t>재단법인 경상남도청소년지원재단</t>
    <phoneticPr fontId="1" type="noConversion"/>
  </si>
  <si>
    <t>재단법인 경상북도환경연수원</t>
  </si>
  <si>
    <t>재단법인 경주문화재단</t>
  </si>
  <si>
    <t>재단법인 계룡군문화재단</t>
    <phoneticPr fontId="1" type="noConversion"/>
  </si>
  <si>
    <t>재단법인 고래문화재단</t>
  </si>
  <si>
    <t>재단법인 고양지식정보산업진흥원</t>
  </si>
  <si>
    <t>재단법인 광주과학기술교류협력센터</t>
  </si>
  <si>
    <t>재단법인 광주광역시경제고용진흥원</t>
  </si>
  <si>
    <t>재단법인 광주광역시 광주문화재단</t>
  </si>
  <si>
    <t>재단법인 광주그린카진흥원</t>
  </si>
  <si>
    <t>재단법인 광주디자인센터</t>
  </si>
  <si>
    <t>재단법인 광주복지재단</t>
  </si>
  <si>
    <t>재단법인 광주영어방송</t>
  </si>
  <si>
    <t>재단법인 광주정보문화산업진흥원</t>
  </si>
  <si>
    <t>재단법인 구미전자정보기술원</t>
  </si>
  <si>
    <t>재단법인 국제결핵연구소</t>
  </si>
  <si>
    <t>재단법인 금산국제인삼약초연구소</t>
  </si>
  <si>
    <t>재단법인 김포시청소년육성재단</t>
  </si>
  <si>
    <t>재단법인 김해시차세대의생명융합산업지원센터</t>
  </si>
  <si>
    <t>재단법인 나라</t>
  </si>
  <si>
    <t>재단법인 나주교육진흥재단</t>
  </si>
  <si>
    <t>재단법인 남도장학회</t>
  </si>
  <si>
    <t>재단법인 노사발전재단</t>
  </si>
  <si>
    <t>재단법인 녹색에너지연구원</t>
  </si>
  <si>
    <t>재단법인 달성문화재단</t>
  </si>
  <si>
    <t>재단법인 담양군복지재단</t>
  </si>
  <si>
    <t>재단법인 대구경북디자인센터</t>
  </si>
  <si>
    <t>재단법인 대구디지털산업진흥원</t>
  </si>
  <si>
    <t>재단법인 대구문화재단</t>
  </si>
  <si>
    <t>재단법인 대구오페라하우스</t>
  </si>
  <si>
    <t>재단법인 대전경제통상진흥원</t>
  </si>
  <si>
    <t>재단법인 대전문화재단</t>
  </si>
  <si>
    <t>재단법인 대전세종연구원</t>
    <phoneticPr fontId="1" type="noConversion"/>
  </si>
  <si>
    <t>재단법인 대전복지효재단</t>
    <phoneticPr fontId="1" type="noConversion"/>
  </si>
  <si>
    <t>재단법인 대전정보문화산업진흥원</t>
    <phoneticPr fontId="1" type="noConversion"/>
  </si>
  <si>
    <t>재단법인 대전테크노파크</t>
  </si>
  <si>
    <t>재단법인 마포문화재단</t>
  </si>
  <si>
    <t>재단법인 명량대첩기념사업회</t>
  </si>
  <si>
    <t>재단법인 문화엑스포</t>
  </si>
  <si>
    <t>재단법인 백제문화제추진위원회</t>
  </si>
  <si>
    <t>재단법인 베리&amp;바이오식품연구소</t>
  </si>
  <si>
    <t>재단법인 부산광역시국제교류재단</t>
  </si>
  <si>
    <t>재단법인 부산디자인센터</t>
  </si>
  <si>
    <t>재단법인 부산문화재단</t>
  </si>
  <si>
    <t>재단법인 부산발전연구원</t>
  </si>
  <si>
    <t>재단법인 부산복지개발원</t>
  </si>
  <si>
    <t>재단법인 부산여성가족개발원</t>
  </si>
  <si>
    <t>재단법인 부산영어방송재단</t>
    <phoneticPr fontId="1" type="noConversion"/>
  </si>
  <si>
    <t>재단법인 부산정보산업진흥원</t>
  </si>
  <si>
    <t>재단법인 부천문화재단</t>
  </si>
  <si>
    <t>재단법인 부천산업진흥재단</t>
  </si>
  <si>
    <t>재단법인 사천문화재단</t>
  </si>
  <si>
    <t>재단법인 사천시청소년육성재단</t>
  </si>
  <si>
    <t>재단법인 서울디자인재단</t>
  </si>
  <si>
    <t>재단법인 서초다산장학재단</t>
  </si>
  <si>
    <t>재단법인 성남문화재단</t>
  </si>
  <si>
    <t>재단법인 성남산업진흥재단</t>
  </si>
  <si>
    <t>재단법인 성북문화재단</t>
  </si>
  <si>
    <t>재단법인 세종특별자치시인재육성재단</t>
  </si>
  <si>
    <t>재단법인 수성문화재단</t>
  </si>
  <si>
    <t>재단법인 수원문화재단</t>
  </si>
  <si>
    <t>재단법인 수원시정연구원</t>
  </si>
  <si>
    <t>재단법인 성남시상권활성화재단</t>
    <phoneticPr fontId="1" type="noConversion"/>
  </si>
  <si>
    <t>재단법인 시흥산업진흥원</t>
  </si>
  <si>
    <t>재단법인 아산문화재단</t>
    <phoneticPr fontId="1" type="noConversion"/>
  </si>
  <si>
    <t>재단법인 안산시문화재단</t>
  </si>
  <si>
    <t>재단법인 안산시청소년수련관</t>
  </si>
  <si>
    <t>재단법인 안산환경재단</t>
  </si>
  <si>
    <t>재단법인 안양문화예술재단</t>
  </si>
  <si>
    <t>재단법인 안양시민프로축구단</t>
  </si>
  <si>
    <t>재단법인 안양창조산업진흥원</t>
  </si>
  <si>
    <t>재단법인 영등포문화재단</t>
  </si>
  <si>
    <t>재단법인 영월문화재단</t>
    <phoneticPr fontId="1" type="noConversion"/>
  </si>
  <si>
    <t>재단법인 영월청정소재산업진흥원</t>
  </si>
  <si>
    <t>재단법인 영화의전당</t>
  </si>
  <si>
    <t>재단법인 오산문화재단</t>
  </si>
  <si>
    <t>재단법인 오송바이오진흥재단</t>
  </si>
  <si>
    <t>재단법인 완도군행복복지재단</t>
  </si>
  <si>
    <t>재단법인 옹진군장학재단</t>
    <phoneticPr fontId="1" type="noConversion"/>
  </si>
  <si>
    <t>재단법인 용인문화재단</t>
  </si>
  <si>
    <t>재단법인 용인시축구센터</t>
  </si>
  <si>
    <t>재단법인 용인시디지털산업진흥원</t>
  </si>
  <si>
    <t>재단법인 용인시청소년미래재단</t>
  </si>
  <si>
    <t>재단법인 울산경제진흥원</t>
  </si>
  <si>
    <t>재단법인 울산발전연구원</t>
  </si>
  <si>
    <t>재단법인 의정부예술의전당</t>
  </si>
  <si>
    <t>재단법인 인제군문화재단</t>
  </si>
  <si>
    <t>재단법인 인천발전연구원</t>
  </si>
  <si>
    <t>재단법인 인천인재육성재단</t>
  </si>
  <si>
    <t>재단법인 장보고장학회</t>
  </si>
  <si>
    <t>재단법인 장애인기업종합지원센터</t>
    <phoneticPr fontId="1" type="noConversion"/>
  </si>
  <si>
    <t>재단법인 전남생물산업진흥원</t>
  </si>
  <si>
    <t>재단법인 전남여성플라자</t>
  </si>
  <si>
    <t>재단법인 전남인재육성재단</t>
  </si>
  <si>
    <t>재단법인 전남정보문화산업진흥원</t>
  </si>
  <si>
    <t>재단법인 전라남도국제농업박람회조직위원회</t>
  </si>
  <si>
    <t>재단법인 전라남도문화관광재단</t>
  </si>
  <si>
    <t>재단법인 전라남도청소년미래재단</t>
  </si>
  <si>
    <t>재단법인 전라북도경제통상진흥원</t>
  </si>
  <si>
    <t>재단법인 전라북도생물산업진흥원</t>
  </si>
  <si>
    <t>재단법인 전라북도인재육성재단</t>
  </si>
  <si>
    <t>재단법인 자동차융합기술원</t>
    <phoneticPr fontId="1" type="noConversion"/>
  </si>
  <si>
    <t>재단법인 전주정보문화산업진흥원</t>
  </si>
  <si>
    <t>재단법인 제주문화예술재단</t>
  </si>
  <si>
    <t>재단법인 제주발전연구원</t>
  </si>
  <si>
    <t>재단법인 제주테크노파크</t>
  </si>
  <si>
    <t>재단법인 중구문화재단</t>
  </si>
  <si>
    <t>재단법인 중원문화체육관광진흥재단</t>
  </si>
  <si>
    <t>재단법인 증평복지재단</t>
  </si>
  <si>
    <t>재단법인 진도군인재육성장학회</t>
  </si>
  <si>
    <t>재단법인 진안홍삼연구소</t>
  </si>
  <si>
    <t>재단법인 차세대융합기술연구원</t>
  </si>
  <si>
    <t>재단법인 천안문화재단</t>
  </si>
  <si>
    <t>재단법인 천안시축구단</t>
  </si>
  <si>
    <t>재단법인 철원플라즈마산업기술연구원</t>
  </si>
  <si>
    <t>재단법인 청주복지재단</t>
  </si>
  <si>
    <t>재단법인 청주시문화산업진흥재단</t>
  </si>
  <si>
    <t>재단법인 춘천바이오산업진흥원</t>
  </si>
  <si>
    <t>재단법인 춘천시문화재단</t>
  </si>
  <si>
    <t>재단법인 충남문화산업진흥원</t>
  </si>
  <si>
    <t>재단법인 충남문화재단</t>
  </si>
  <si>
    <t>재단법인 충남연구원</t>
  </si>
  <si>
    <t>재단법인 충북연구원</t>
    <phoneticPr fontId="1" type="noConversion"/>
  </si>
  <si>
    <t>재단법인 충북학사</t>
  </si>
  <si>
    <t>재단법인 충청남도경제진흥원</t>
  </si>
  <si>
    <t>재단법인 충청남도여성정책개발원</t>
  </si>
  <si>
    <t>재단법인 충청남도청소년진흥원</t>
  </si>
  <si>
    <t>재단법인 충청북도지방기업진흥원</t>
  </si>
  <si>
    <t>재단법인 충청북도지식산업진흥원</t>
  </si>
  <si>
    <t>재단법인 코리아심포니오케스트라</t>
    <phoneticPr fontId="1" type="noConversion"/>
  </si>
  <si>
    <t>재단법인 포뮬러원국제자동차경주대회조직위원회</t>
  </si>
  <si>
    <t>재단법인 포항금속소재산업진흥원</t>
  </si>
  <si>
    <t>재단법인 하남문화재단</t>
  </si>
  <si>
    <t>재단법인 한국국학진흥원</t>
  </si>
  <si>
    <t>재단법인 한국마약퇴치운동본부</t>
  </si>
  <si>
    <t>재단법인 한국만화영상진흥원</t>
  </si>
  <si>
    <t>재단법인 한국문화예술회관연합회</t>
  </si>
  <si>
    <t>재단법인 한국탄소융합기술원</t>
  </si>
  <si>
    <t>재단법인 한식재단</t>
  </si>
  <si>
    <t>재단법인 한일산업기술협력재단</t>
  </si>
  <si>
    <t>재단법인 홍천메디칼허브연구소</t>
  </si>
  <si>
    <t>재단법인 화성시문화재단</t>
  </si>
  <si>
    <t>재단법인 화성시인재육성재단</t>
  </si>
  <si>
    <t>전라남도교통연수원</t>
  </si>
  <si>
    <t>전라남도장애인체육회</t>
  </si>
  <si>
    <t>전라남도체육회</t>
  </si>
  <si>
    <t>전라남도환경산업진흥원</t>
  </si>
  <si>
    <t>전라북도장애인체육회</t>
  </si>
  <si>
    <t>전라북도체육회</t>
  </si>
  <si>
    <t>전략물자관리원</t>
  </si>
  <si>
    <t>전북연구원</t>
  </si>
  <si>
    <t>정보통신산업진흥원</t>
  </si>
  <si>
    <t>정보통신정책연구원</t>
  </si>
  <si>
    <t>제주특별자치도체육회</t>
  </si>
  <si>
    <t>중소기업기술정보진흥원</t>
  </si>
  <si>
    <t>중소기업중앙회</t>
  </si>
  <si>
    <t>참사랑의집</t>
  </si>
  <si>
    <t>충북문화재단</t>
  </si>
  <si>
    <t>충북인재양성재단</t>
  </si>
  <si>
    <t>충청남도교통연수원</t>
  </si>
  <si>
    <t>충청남도역사문화연구원</t>
  </si>
  <si>
    <t>충청남도장애인체육회</t>
  </si>
  <si>
    <t>충청남도체육회</t>
  </si>
  <si>
    <t>충청북도교통연수원</t>
  </si>
  <si>
    <t>충청북도장애인체육회</t>
  </si>
  <si>
    <t>충청북도체육회</t>
  </si>
  <si>
    <t>태권도진흥재단</t>
  </si>
  <si>
    <t>통일연구원</t>
  </si>
  <si>
    <t>한국가정법률상담소</t>
  </si>
  <si>
    <t>한국개발연구원</t>
  </si>
  <si>
    <t>한국건설기술연구원</t>
  </si>
  <si>
    <t>한국공정거래조정원</t>
  </si>
  <si>
    <t>한국과학기술기획평가원</t>
  </si>
  <si>
    <t>한국과학기술연구원</t>
  </si>
  <si>
    <t>한국과학기술원</t>
  </si>
  <si>
    <t>한국과학기술정보연구원</t>
  </si>
  <si>
    <t>한국과학창의재단</t>
  </si>
  <si>
    <t>한국교육개발원</t>
  </si>
  <si>
    <t>한국교육과정평가원</t>
  </si>
  <si>
    <t>한국교육방송공사</t>
  </si>
  <si>
    <t>한국교통연구원</t>
  </si>
  <si>
    <t>한국기계연구원</t>
  </si>
  <si>
    <t>한국기초과학지원연구원</t>
  </si>
  <si>
    <t>한국노동연구원</t>
  </si>
  <si>
    <t>한국농수산식품유통공사</t>
  </si>
  <si>
    <t>한국농어촌공사</t>
  </si>
  <si>
    <t>한국농촌경제연구원</t>
  </si>
  <si>
    <t>한국디자인진흥원</t>
  </si>
  <si>
    <t>한국로봇산업진흥원</t>
  </si>
  <si>
    <t>한국문화산업교류재단</t>
  </si>
  <si>
    <t>한국법제연구원</t>
  </si>
  <si>
    <t>한국보건복지인력개발원</t>
  </si>
  <si>
    <t>한국보건사회연구원</t>
  </si>
  <si>
    <t>한국사회복지협의회</t>
  </si>
  <si>
    <t>한국사회적기업진흥원</t>
  </si>
  <si>
    <t>한국산업기술시험원</t>
  </si>
  <si>
    <t>한국산업기술평가관리원</t>
  </si>
  <si>
    <t>한국산업단지공단</t>
  </si>
  <si>
    <t>한국생명공학연구원</t>
  </si>
  <si>
    <t>한국생산기술연구원</t>
  </si>
  <si>
    <t>한국생산성본부</t>
  </si>
  <si>
    <t>한국석유관리원</t>
  </si>
  <si>
    <t>한국섬유개발연구원</t>
  </si>
  <si>
    <t>한국세라믹기술원</t>
  </si>
  <si>
    <t>한국수산자원관리공단</t>
  </si>
  <si>
    <t>한국식품연구원</t>
  </si>
  <si>
    <t>한국실크연구원</t>
  </si>
  <si>
    <t>한국어촌어항협회</t>
  </si>
  <si>
    <t>한국에너지기술연구원</t>
  </si>
  <si>
    <t>한국에이즈퇴치연맹</t>
  </si>
  <si>
    <t>한국여성정책연구원</t>
  </si>
  <si>
    <t>한국연구재단</t>
  </si>
  <si>
    <t>한국영상자료원</t>
  </si>
  <si>
    <t>한국원자력문화재단</t>
  </si>
  <si>
    <t>한국원자력연구원</t>
  </si>
  <si>
    <t>한국원자력환경공단</t>
  </si>
  <si>
    <t>한국인터넷진흥원</t>
  </si>
  <si>
    <t>한국저작권위원회</t>
  </si>
  <si>
    <t>한국전기연구원</t>
  </si>
  <si>
    <t>한국전자통신연구원</t>
  </si>
  <si>
    <t>한국정보화진흥원</t>
  </si>
  <si>
    <t>한국조세재정연구원</t>
  </si>
  <si>
    <t>한국지방세연구원</t>
  </si>
  <si>
    <t>한국지식재산연구원</t>
  </si>
  <si>
    <t>한국지질자원연구원</t>
  </si>
  <si>
    <t>한국직업능력개발원</t>
  </si>
  <si>
    <t>한국천문연구원</t>
  </si>
  <si>
    <t>한국철도기술연구원</t>
  </si>
  <si>
    <t>한국청소년상담복지개발원</t>
  </si>
  <si>
    <t>한국청소년정책연구원</t>
  </si>
  <si>
    <t>한국청소년활동진흥원</t>
  </si>
  <si>
    <t>한국콘텐츠진흥원</t>
  </si>
  <si>
    <t>한국패션산업연구원</t>
  </si>
  <si>
    <t>한국표준과학연구원</t>
  </si>
  <si>
    <t>한국표준협회</t>
  </si>
  <si>
    <t>한국한센복지협회</t>
  </si>
  <si>
    <t>한국한의학연구원</t>
  </si>
  <si>
    <t>한국항공우주연구원</t>
  </si>
  <si>
    <t>한국해양과학기술원</t>
  </si>
  <si>
    <t>한국해양과학기술진흥원</t>
  </si>
  <si>
    <t>한국해양수산개발원</t>
  </si>
  <si>
    <t>한국행정연구원</t>
  </si>
  <si>
    <t>한국형사정책연구원</t>
  </si>
  <si>
    <t>한국화학연구원</t>
  </si>
  <si>
    <t>한국환경공단</t>
  </si>
  <si>
    <t>해남지역자활센터</t>
  </si>
  <si>
    <t>홈에버그린</t>
  </si>
  <si>
    <t>화성시체육회</t>
  </si>
  <si>
    <t>하이원상동테마파크</t>
  </si>
  <si>
    <t>하이원엔터테인먼트</t>
  </si>
  <si>
    <t>하이원추추파크</t>
  </si>
  <si>
    <t>한국기술자격검정원</t>
    <phoneticPr fontId="1" type="noConversion"/>
  </si>
  <si>
    <t>전국재해구호협회</t>
  </si>
  <si>
    <t>농업협동조합중앙회</t>
  </si>
  <si>
    <t>대한건설기계안전관리원</t>
  </si>
  <si>
    <t>사단법인 대한산업안전협회</t>
  </si>
  <si>
    <t>사단법인 한국선급</t>
  </si>
  <si>
    <t>사단법인 한국창업보육협회</t>
    <phoneticPr fontId="1" type="noConversion"/>
  </si>
  <si>
    <t>인구보건복지협회</t>
  </si>
  <si>
    <t>재단법인 한국에너지재단</t>
  </si>
  <si>
    <t>재단법인 한국특허정보원</t>
  </si>
  <si>
    <t>재단법인 한국해사위험물검사원</t>
  </si>
  <si>
    <t>한국거래소</t>
  </si>
  <si>
    <t>한국건설기술인협회</t>
  </si>
  <si>
    <t>한국보건의료인국가시험원</t>
  </si>
  <si>
    <t>한국엔지니어링협회</t>
  </si>
  <si>
    <t>한국우편사업진흥원</t>
  </si>
  <si>
    <t>2012여수세계박람회재단</t>
  </si>
  <si>
    <t>강릉원주대학교치과병원</t>
  </si>
  <si>
    <t>강원대학교병원</t>
  </si>
  <si>
    <t>강원도강릉의료원</t>
  </si>
  <si>
    <t>강원도삼척의료원</t>
  </si>
  <si>
    <t>강원도속초의료원</t>
  </si>
  <si>
    <t>강원도영월의료원</t>
  </si>
  <si>
    <t>강원도원주의료원</t>
  </si>
  <si>
    <t>강원문화재단</t>
  </si>
  <si>
    <t>강원발전연구원</t>
  </si>
  <si>
    <t>강원신용보증재단</t>
  </si>
  <si>
    <t>강화고려역사재단</t>
  </si>
  <si>
    <t>개성공업지구지원재단</t>
  </si>
  <si>
    <t>거제시문화예술재단</t>
  </si>
  <si>
    <t>건강보험심사평가원</t>
  </si>
  <si>
    <t>건설근로자공제회</t>
  </si>
  <si>
    <t>게임물관리위원회</t>
  </si>
  <si>
    <t>겨레말큰사전남북공동편찬사업회</t>
  </si>
  <si>
    <t>경기대진테크노파크</t>
    <phoneticPr fontId="1" type="noConversion"/>
  </si>
  <si>
    <t>경기도의료원</t>
  </si>
  <si>
    <t>경기신용보증재단</t>
  </si>
  <si>
    <t>경기평생교육진흥원</t>
  </si>
  <si>
    <t>경남문화예술진흥원</t>
  </si>
  <si>
    <t>경남신용보증재단</t>
  </si>
  <si>
    <t>경북농민사관학교</t>
  </si>
  <si>
    <t>경북대학교병원</t>
  </si>
  <si>
    <t>경북대학교치과병원</t>
    <phoneticPr fontId="1" type="noConversion"/>
  </si>
  <si>
    <t>경북신용보증재단</t>
  </si>
  <si>
    <t>경북차량용임베디드기술연구원</t>
  </si>
  <si>
    <t>경상남도람사르환경재단</t>
  </si>
  <si>
    <t>경상남도마산의료원</t>
  </si>
  <si>
    <t>경상남도자원봉사센터</t>
  </si>
  <si>
    <t>경상남도장애인체육회</t>
  </si>
  <si>
    <t>경상남도체육회</t>
  </si>
  <si>
    <t xml:space="preserve">경상대학교병원 </t>
  </si>
  <si>
    <t>경상북도교통문화연수원</t>
  </si>
  <si>
    <t>경상북도김천의료원</t>
  </si>
  <si>
    <t>경상북도안동의료원</t>
  </si>
  <si>
    <t>경상북도울진군의료원</t>
  </si>
  <si>
    <t>경상북도종합자원봉사센터</t>
  </si>
  <si>
    <t>경상북도포항의료원</t>
  </si>
  <si>
    <t>경찰공제회</t>
  </si>
  <si>
    <t>고양시자원봉사센터</t>
    <phoneticPr fontId="1" type="noConversion"/>
  </si>
  <si>
    <t>공무원연금공단</t>
  </si>
  <si>
    <t>과학기술연합대학원대학교</t>
  </si>
  <si>
    <t>과학기술인공제회</t>
  </si>
  <si>
    <t>광주광역시교통약자이동센터</t>
  </si>
  <si>
    <t>광주신용보증재단</t>
  </si>
  <si>
    <t>교육시설재난공제회</t>
  </si>
  <si>
    <t>교정공제회</t>
  </si>
  <si>
    <t>교통안전공단</t>
  </si>
  <si>
    <t>국가과학기술연구회</t>
  </si>
  <si>
    <t>국가평생교육진흥원</t>
  </si>
  <si>
    <t>국립광주과학관</t>
  </si>
  <si>
    <t>국립낙동강생물자원관</t>
  </si>
  <si>
    <t>국립대구과학관</t>
  </si>
  <si>
    <t>국립대학법인 서울대학교</t>
  </si>
  <si>
    <t>국립대학법인 인천대학교</t>
  </si>
  <si>
    <t>국립암센터</t>
  </si>
  <si>
    <t>국립해양박물관</t>
  </si>
  <si>
    <t>국민건강보험공단</t>
  </si>
  <si>
    <t>국민연금공단</t>
  </si>
  <si>
    <t>국방과학연구소</t>
  </si>
  <si>
    <t>국방기술품질원</t>
  </si>
  <si>
    <t>국방전직교육원</t>
  </si>
  <si>
    <t>국외소재문화재재단</t>
  </si>
  <si>
    <t>국제식물검역인증원</t>
  </si>
  <si>
    <t>국토교통과학기술진흥원</t>
  </si>
  <si>
    <t>군인공제회</t>
  </si>
  <si>
    <t>근로복지공단</t>
  </si>
  <si>
    <t>금융감독원</t>
  </si>
  <si>
    <t>기술신용보증기금</t>
  </si>
  <si>
    <t>농업기술실용화재단</t>
  </si>
  <si>
    <t>대구경북과학기술원</t>
  </si>
  <si>
    <t>대구경북첨단의료산업진흥재단</t>
  </si>
  <si>
    <t>대구광역시교통연수원</t>
  </si>
  <si>
    <t>대구신용보증재단</t>
  </si>
  <si>
    <t>대구의료원</t>
  </si>
  <si>
    <t>대전신용보증재단</t>
  </si>
  <si>
    <t>대중소기업협력재단</t>
  </si>
  <si>
    <t>대한법률구조공단</t>
  </si>
  <si>
    <t>대한소방공제회</t>
  </si>
  <si>
    <t>대한지방행정공제회</t>
  </si>
  <si>
    <t>도로교통공단</t>
  </si>
  <si>
    <t>독도재단</t>
  </si>
  <si>
    <t>독립기념관</t>
  </si>
  <si>
    <t>목포시의료원</t>
  </si>
  <si>
    <t>민주화운동기념사업회</t>
  </si>
  <si>
    <t>방송문화진흥회</t>
  </si>
  <si>
    <t>방송통신심의위원회</t>
  </si>
  <si>
    <t>법령정보관리원</t>
  </si>
  <si>
    <t>별정우체국연금관리단</t>
  </si>
  <si>
    <t>부산광역시의료원</t>
  </si>
  <si>
    <t>부산대학교병원</t>
  </si>
  <si>
    <t>부산대학교치과병원</t>
  </si>
  <si>
    <t>부산신용보증재단</t>
  </si>
  <si>
    <t>사단법인 남북교류협력지원협회</t>
  </si>
  <si>
    <t>사단법인 전국지방의료원연합회</t>
  </si>
  <si>
    <t>사단법인 한국방사선진흥협회</t>
  </si>
  <si>
    <t>사단법인 한국산업기술보호협회</t>
  </si>
  <si>
    <t>사단법인 한국수상레저안전협회</t>
  </si>
  <si>
    <t>사단법인 한국여성발명협회</t>
  </si>
  <si>
    <t>사립학교교직원연금공단</t>
  </si>
  <si>
    <t>사회보장정보원</t>
  </si>
  <si>
    <t>서민금융진흥원</t>
    <phoneticPr fontId="1" type="noConversion"/>
  </si>
  <si>
    <t>서울대학교병원</t>
  </si>
  <si>
    <t>서울대학교치과병원</t>
  </si>
  <si>
    <t>서울산업진흥원</t>
  </si>
  <si>
    <t>서울신용보증재단</t>
  </si>
  <si>
    <t>서울올림픽기념국민체육진흥공단</t>
  </si>
  <si>
    <t>서울특별시50플러스재단</t>
    <phoneticPr fontId="1" type="noConversion"/>
  </si>
  <si>
    <t>서울특별시서울의료원</t>
  </si>
  <si>
    <t>서울특별시평생교육진흥원</t>
  </si>
  <si>
    <t>선박안전기술공단</t>
  </si>
  <si>
    <t>성남시의료원</t>
    <phoneticPr fontId="1" type="noConversion"/>
  </si>
  <si>
    <t>성남시체육회</t>
    <phoneticPr fontId="1" type="noConversion"/>
  </si>
  <si>
    <t>소방산업공제조합</t>
  </si>
  <si>
    <t>소상공인시장진흥공단</t>
  </si>
  <si>
    <t>소프트웨어공제조합</t>
  </si>
  <si>
    <t>수도권매립지관리공사</t>
  </si>
  <si>
    <t>수원시지속가능도시재단</t>
    <phoneticPr fontId="1" type="noConversion"/>
  </si>
  <si>
    <t>시청자미디어재단</t>
  </si>
  <si>
    <t>식품안전정보원</t>
  </si>
  <si>
    <t>신용보증기금</t>
  </si>
  <si>
    <t>신용보증재단중앙회</t>
  </si>
  <si>
    <t>신용회복위원회</t>
    <phoneticPr fontId="1" type="noConversion"/>
  </si>
  <si>
    <t>안산인재육성재단</t>
  </si>
  <si>
    <t>연구개발특구진흥재단</t>
  </si>
  <si>
    <t>영상물등급위원회</t>
  </si>
  <si>
    <t>영화진흥위원회</t>
  </si>
  <si>
    <t>예금보험공사</t>
  </si>
  <si>
    <t>예산군청소년복지재단</t>
  </si>
  <si>
    <t>예술의전당</t>
  </si>
  <si>
    <t>오송첨단의료산업진흥재단</t>
  </si>
  <si>
    <t>우체국금융개발원</t>
  </si>
  <si>
    <t>우체국물류지원단</t>
  </si>
  <si>
    <t>우체국시설관리단</t>
  </si>
  <si>
    <t>울산과학기술원</t>
  </si>
  <si>
    <t>울산신용보증재단</t>
  </si>
  <si>
    <t>유네스코한국위원회</t>
  </si>
  <si>
    <t>의료기기정보기술지원센터</t>
  </si>
  <si>
    <t>의정부시자원봉사센터</t>
    <phoneticPr fontId="1" type="noConversion"/>
  </si>
  <si>
    <t>의정부시청소년육성재단</t>
    <phoneticPr fontId="1" type="noConversion"/>
  </si>
  <si>
    <t>이주배경청소년재원재단</t>
  </si>
  <si>
    <t>인천광역시의료원</t>
  </si>
  <si>
    <t>인천신용보증재단</t>
  </si>
  <si>
    <t>일제강제동원피해자지원재단</t>
  </si>
  <si>
    <t>재단법인 APEC기후센터</t>
  </si>
  <si>
    <t>재단법인 강남복지재단</t>
  </si>
  <si>
    <t>재단법인 강원창조경제혁신센터</t>
    <phoneticPr fontId="1" type="noConversion"/>
  </si>
  <si>
    <t>재단법인 강원테크노파크</t>
  </si>
  <si>
    <t>재단법인 거제시희망복지재단</t>
  </si>
  <si>
    <t>재단법인 경기도문화의전당</t>
  </si>
  <si>
    <t>재단법인 경기도수원월드컵경기장관리재단</t>
  </si>
  <si>
    <t>재단법인 경기도일자리재단</t>
    <phoneticPr fontId="1" type="noConversion"/>
  </si>
  <si>
    <t>재단법인 경기도청소년수련원</t>
  </si>
  <si>
    <t>재단법인 경기문화재단</t>
  </si>
  <si>
    <t>재단법인 경기영어마을</t>
  </si>
  <si>
    <t>재단법인 경기창조경제혁신센터</t>
    <phoneticPr fontId="1" type="noConversion"/>
  </si>
  <si>
    <t>재단법인 경기콘텐츠진흥원</t>
  </si>
  <si>
    <t>재단법인 경기테크노파크</t>
  </si>
  <si>
    <t>재단법인 경남로봇랜드재단</t>
  </si>
  <si>
    <t>재단법인 경남발전연구원</t>
  </si>
  <si>
    <t>재단법인 경남창조경제혁신센터</t>
    <phoneticPr fontId="1" type="noConversion"/>
  </si>
  <si>
    <t>재단법인 경남테크노파크</t>
  </si>
  <si>
    <t>재단법인 경남한방약초연구소</t>
  </si>
  <si>
    <t>재단법인 경북바이오산업연구원</t>
  </si>
  <si>
    <t>재단법인 경북창조경제혁신센터</t>
    <phoneticPr fontId="1" type="noConversion"/>
  </si>
  <si>
    <t>재단법인 경북테크노파크</t>
  </si>
  <si>
    <t>재단법인 경북하이브리드부품연구원</t>
  </si>
  <si>
    <t>재단법인 경상북도경제진흥원</t>
  </si>
  <si>
    <t>재단법인 경상북도문화콘텐츠진흥원</t>
  </si>
  <si>
    <t>재단법인 경상북도청소년육성재단</t>
  </si>
  <si>
    <t>재단법인 고양국제꽃박람회</t>
  </si>
  <si>
    <t>재단법인 고양문화재단</t>
  </si>
  <si>
    <t>재단법인 광주광역시광주여성재단</t>
  </si>
  <si>
    <t>재단법인 광주전남연구원</t>
  </si>
  <si>
    <t>재단법인 광주창조경제혁신센터</t>
    <phoneticPr fontId="1" type="noConversion"/>
  </si>
  <si>
    <t>재단법인 광주테크노파크</t>
  </si>
  <si>
    <t>재단법인 광진문화재단</t>
  </si>
  <si>
    <t>재단법인 구로문화재단</t>
  </si>
  <si>
    <t>재단법인 국립극단</t>
  </si>
  <si>
    <t>재단법인 국립박물관문화재단</t>
  </si>
  <si>
    <t>재단법인 국립발레단</t>
  </si>
  <si>
    <t>재단법인 국립오페라단</t>
  </si>
  <si>
    <t>재단법인 국립합창단</t>
  </si>
  <si>
    <t>재단법인 국악방송</t>
  </si>
  <si>
    <t>재단법인 국제방송교류재단</t>
  </si>
  <si>
    <t>재단법인 금정문화재단</t>
    <phoneticPr fontId="1" type="noConversion"/>
  </si>
  <si>
    <t>재단법인 김포문화재단</t>
  </si>
  <si>
    <t>재단법인 김포복지재단</t>
  </si>
  <si>
    <t>재단법인 김해문화재단</t>
  </si>
  <si>
    <t>재단법인 김해시복지재단</t>
  </si>
  <si>
    <t>재단법인 남해마늘연구소</t>
  </si>
  <si>
    <t>재단법인 달서문화재단</t>
  </si>
  <si>
    <t>재단법인 대구광역시동구문화재단</t>
  </si>
  <si>
    <t>재단법인 대구기계부품연구원</t>
  </si>
  <si>
    <t>재단법인 대구북구청소년회관</t>
  </si>
  <si>
    <t>재단법인 대구창조경제혁신센터</t>
    <phoneticPr fontId="1" type="noConversion"/>
  </si>
  <si>
    <t>재단법인 대구청소년지원재단</t>
    <phoneticPr fontId="1" type="noConversion"/>
  </si>
  <si>
    <t>재단법인 대구테크노파크</t>
  </si>
  <si>
    <t>재단법인 대전고암미술문화재단</t>
  </si>
  <si>
    <t>재단법인 대전창조경제혁신센터</t>
    <phoneticPr fontId="1" type="noConversion"/>
  </si>
  <si>
    <t>재단법인 동북아역사재단</t>
  </si>
  <si>
    <t>재단법인 목포국제축구센터</t>
  </si>
  <si>
    <t>재단법인 목포수산식품지원센터</t>
  </si>
  <si>
    <t>재단법인 밀양문화재단</t>
  </si>
  <si>
    <t>재단법인 부산경제진흥원</t>
  </si>
  <si>
    <t>재단법인 부산과학기술기획평가원</t>
  </si>
  <si>
    <t>재단법인 부산광역시재생지원센터</t>
    <phoneticPr fontId="1" type="noConversion"/>
  </si>
  <si>
    <t>재단법인 부산창조경제혁신센터</t>
    <phoneticPr fontId="1" type="noConversion"/>
  </si>
  <si>
    <t>재단법인 부산테크노파크</t>
  </si>
  <si>
    <t>재단법인 부천시여성청소년재단</t>
  </si>
  <si>
    <t>재단법인 서산시복지재단</t>
  </si>
  <si>
    <t>재단법인 서울문화재단</t>
  </si>
  <si>
    <t>재단법인 서울시립교향악단</t>
  </si>
  <si>
    <t>재단법인 서울시복지재단</t>
  </si>
  <si>
    <t>재단법인 서울예술단</t>
  </si>
  <si>
    <t>재단법인 서울창조경제혁신센터</t>
    <phoneticPr fontId="1" type="noConversion"/>
  </si>
  <si>
    <t>재단법인 서울테크노파크</t>
  </si>
  <si>
    <t>재단법인 서초문화재단</t>
  </si>
  <si>
    <t>재단법인 성동문화재단</t>
  </si>
  <si>
    <t>재단법인 세종문화회관</t>
  </si>
  <si>
    <t>재단법인 세종창조경제혁신센터</t>
  </si>
  <si>
    <t>재단법인 스크립스코리아항체연구원</t>
  </si>
  <si>
    <t>재단법인 양산시복지재단</t>
  </si>
  <si>
    <t>재단법인 양천사랑복지재단</t>
    <phoneticPr fontId="1" type="noConversion"/>
  </si>
  <si>
    <t>재단법인 예술경영지원센터</t>
  </si>
  <si>
    <t>재단법인 용산복지재단</t>
    <phoneticPr fontId="1" type="noConversion"/>
  </si>
  <si>
    <t>재단법인 울산광역시여성가족개발원</t>
  </si>
  <si>
    <t>재단법인 울산창조경제혁신센터</t>
  </si>
  <si>
    <t>재단법인 울산테크노파크</t>
  </si>
  <si>
    <t>재단법인 원주의료기기테크노밸리</t>
  </si>
  <si>
    <t>재단법인 인천광역시부평구문화재단</t>
  </si>
  <si>
    <t>재단법인 인천광역시여성가족재단</t>
  </si>
  <si>
    <t>재단법인 인천경제산업정보테크노파크</t>
    <phoneticPr fontId="1" type="noConversion"/>
  </si>
  <si>
    <t>재단법인 인천문화재단</t>
  </si>
  <si>
    <t>재단법인 인천창조경제혁신센터</t>
    <phoneticPr fontId="1" type="noConversion"/>
  </si>
  <si>
    <t>재단법인 임실치즈앤식품연구소</t>
    <phoneticPr fontId="1" type="noConversion"/>
  </si>
  <si>
    <t>재단법인 임실치즈테마파크</t>
  </si>
  <si>
    <t>재단법인 전남복지재단</t>
  </si>
  <si>
    <t>재단법인 전남창조경제혁신센터</t>
    <phoneticPr fontId="1" type="noConversion"/>
  </si>
  <si>
    <t>재단법인 전남테크노파크</t>
  </si>
  <si>
    <t>재단법인 전라남도중소기업종합지원센터</t>
  </si>
  <si>
    <t>재단법인 전북여성교육문화센터</t>
  </si>
  <si>
    <t>재단법인 전북창조경제혁신센터</t>
    <phoneticPr fontId="1" type="noConversion"/>
  </si>
  <si>
    <t>재단법인 전북테크노파크</t>
  </si>
  <si>
    <t>재단법인 전통공연예술진흥재단</t>
  </si>
  <si>
    <t>재단법인 정동극장</t>
  </si>
  <si>
    <t>재단법인 정선아리랑문화재단</t>
  </si>
  <si>
    <t>재단법인 제주창조경제혁신센터</t>
    <phoneticPr fontId="1" type="noConversion"/>
  </si>
  <si>
    <t>재단법인 제천한방바이오진흥재단</t>
  </si>
  <si>
    <t>재단법인 진주바이오산업진흥원</t>
  </si>
  <si>
    <t>재단법인 진주시좋은세상복지재단</t>
  </si>
  <si>
    <t>재단법인 창원문화재단</t>
  </si>
  <si>
    <t>재단법인 천안시복지재단</t>
  </si>
  <si>
    <t>재단법인 청송문화관광재단</t>
  </si>
  <si>
    <t>재단법인 충남창조경제혁신센터</t>
    <phoneticPr fontId="1" type="noConversion"/>
  </si>
  <si>
    <t>재단법인 충남테크노파크</t>
  </si>
  <si>
    <t>재단법인 충북창조경제혁신센터</t>
    <phoneticPr fontId="1" type="noConversion"/>
  </si>
  <si>
    <t>재단법인 충북테크노파크</t>
  </si>
  <si>
    <t>재단법인 충청남도인재육성재단</t>
  </si>
  <si>
    <t>재단법인 통영국제음악재단</t>
  </si>
  <si>
    <t>재단법인 평택시국제교류재단</t>
  </si>
  <si>
    <t>재단법인 평택시청소년재단</t>
  </si>
  <si>
    <t>재단법인 포항테크노파크</t>
  </si>
  <si>
    <t>재단법인 하동녹차연구소</t>
  </si>
  <si>
    <t>재단법인 한국공예디자인문화진흥원</t>
  </si>
  <si>
    <t>재단법인 한국군사문제연구원</t>
  </si>
  <si>
    <t>재단법인 한국나노기술원</t>
  </si>
  <si>
    <t>재단법인 한국노인인력개발원</t>
  </si>
  <si>
    <t>재단법인 한국도자재단</t>
  </si>
  <si>
    <t>재단법인 한국스마트그리드사업단</t>
  </si>
  <si>
    <t>재단법인 한국여성수련원</t>
  </si>
  <si>
    <t>재단법인 한국장애인개발원</t>
  </si>
  <si>
    <t>재단법인 한국전통문화전당</t>
  </si>
  <si>
    <t>재단법인 한국지방행정연구원</t>
  </si>
  <si>
    <t>재단법인 한국지식재산보호원</t>
  </si>
  <si>
    <t>재단법인 한국형수치예보모델개발사업단</t>
  </si>
  <si>
    <t>재단법인 화성푸드통합지원센터</t>
  </si>
  <si>
    <t>재외동포재단</t>
  </si>
  <si>
    <t>전기공사공제조합</t>
  </si>
  <si>
    <t>전남대학교병원</t>
  </si>
  <si>
    <t>전남신용보증재단</t>
  </si>
  <si>
    <t>전라남도 강진의료원</t>
  </si>
  <si>
    <t>전라남도 순천의료원</t>
  </si>
  <si>
    <t>전라북도군산의료원</t>
  </si>
  <si>
    <t>전라북도남원의료원</t>
  </si>
  <si>
    <t>전북대학교병원</t>
  </si>
  <si>
    <t>전북신용보증재단</t>
  </si>
  <si>
    <t>전자부품연구원</t>
  </si>
  <si>
    <t>전쟁기념사업회</t>
  </si>
  <si>
    <t>정부법무공단</t>
  </si>
  <si>
    <t>제주대학교병원</t>
  </si>
  <si>
    <t>제주신용보증재단</t>
  </si>
  <si>
    <t>제주특별자치도서귀포의료원</t>
  </si>
  <si>
    <t>제주특별자치도제주의료원</t>
  </si>
  <si>
    <t>종로문화재단</t>
  </si>
  <si>
    <t>중소기업연구원</t>
  </si>
  <si>
    <t>중소기업은행</t>
  </si>
  <si>
    <t>중소기업진흥공단</t>
  </si>
  <si>
    <t>중앙입양원</t>
  </si>
  <si>
    <t>중앙자활센터</t>
  </si>
  <si>
    <t>지방공기업평가원</t>
  </si>
  <si>
    <t>진안군의료원</t>
  </si>
  <si>
    <t>창업진흥원</t>
  </si>
  <si>
    <t>총포화약안전기술협회</t>
  </si>
  <si>
    <t>축산물안전관리인증원</t>
  </si>
  <si>
    <t>축산물품질평가원</t>
  </si>
  <si>
    <t>춘천지역자활센터</t>
  </si>
  <si>
    <t>충남대학교병원</t>
  </si>
  <si>
    <t>충남신용보증재단</t>
  </si>
  <si>
    <t>충북대학교병원</t>
  </si>
  <si>
    <t>충북신용보증재단</t>
  </si>
  <si>
    <t>충청남도 공주의료원</t>
  </si>
  <si>
    <t>충청남도 서산의료원</t>
  </si>
  <si>
    <t>충청남도 천안의료원</t>
  </si>
  <si>
    <t>충청남도 홍성의료원</t>
  </si>
  <si>
    <t>충청남도평생교육진흥원</t>
  </si>
  <si>
    <t>충청북도 문화재연구원</t>
  </si>
  <si>
    <t>충청북도청주의료원</t>
  </si>
  <si>
    <t>충청북도충주의료원</t>
  </si>
  <si>
    <t>평택복지재단</t>
  </si>
  <si>
    <t>평택지역자활센터</t>
  </si>
  <si>
    <t>학교법인 한국기술교육대학교</t>
  </si>
  <si>
    <t>학교법인 한국폴리텍</t>
  </si>
  <si>
    <t>한국가스안전공사</t>
  </si>
  <si>
    <t>한국건강가정진흥원</t>
  </si>
  <si>
    <t>한국건강증진개발원</t>
  </si>
  <si>
    <t>한국고용정보원</t>
  </si>
  <si>
    <t>한국고전번역원</t>
  </si>
  <si>
    <t>한국과학기술단체총연합회</t>
  </si>
  <si>
    <t>한국광기술원</t>
  </si>
  <si>
    <t>한국광해관리공단</t>
  </si>
  <si>
    <t>한국교육학술정보원</t>
  </si>
  <si>
    <t>한국교직원공제회</t>
  </si>
  <si>
    <t>한국국방연구원</t>
  </si>
  <si>
    <t>한국국제교류재단</t>
  </si>
  <si>
    <t>한국국제보건의료재단</t>
  </si>
  <si>
    <t>한국국제협력단</t>
  </si>
  <si>
    <t>한국국토정보공사</t>
  </si>
  <si>
    <t>한국기상산업진흥원</t>
  </si>
  <si>
    <t>한국대학교육협의회</t>
  </si>
  <si>
    <t>한국데이터진흥원</t>
    <phoneticPr fontId="1" type="noConversion"/>
  </si>
  <si>
    <t>한국무역보험공사</t>
  </si>
  <si>
    <t>한국문학번역원</t>
  </si>
  <si>
    <t>한국문화관광연구원</t>
  </si>
  <si>
    <t>한국문화예술교육진흥원</t>
  </si>
  <si>
    <t>한국문화예술위원회</t>
  </si>
  <si>
    <t>한국문화재재단</t>
  </si>
  <si>
    <t>한국문화정보원</t>
  </si>
  <si>
    <t>한국발명진흥회</t>
  </si>
  <si>
    <t>한국방송공사</t>
  </si>
  <si>
    <t>한국방송통신전파진흥원</t>
  </si>
  <si>
    <t>한국법무보호복지공단</t>
  </si>
  <si>
    <t>한국보건산업진흥원</t>
  </si>
  <si>
    <t>한국보건의료연구원</t>
  </si>
  <si>
    <t>한국보육진흥원</t>
  </si>
  <si>
    <t>한국보훈복지의료공단</t>
  </si>
  <si>
    <t>한국사학진흥재단</t>
  </si>
  <si>
    <t>한국사회복지공제회</t>
    <phoneticPr fontId="1" type="noConversion"/>
  </si>
  <si>
    <t>한국산업기술진흥원</t>
  </si>
  <si>
    <t>한국산업기술진흥협회</t>
  </si>
  <si>
    <t>한국산업안전보건공단</t>
  </si>
  <si>
    <t>한국산업은행</t>
  </si>
  <si>
    <t>한국산업인력공단</t>
  </si>
  <si>
    <t>한국선원복지고용센터</t>
  </si>
  <si>
    <t>한국소방산업기술원</t>
  </si>
  <si>
    <t>한국소방시설관리협회</t>
  </si>
  <si>
    <t>한국소방시설협회</t>
  </si>
  <si>
    <t>한국소방안전협회</t>
  </si>
  <si>
    <t>한국소비자원</t>
  </si>
  <si>
    <t>한국수출입은행</t>
  </si>
  <si>
    <t>한국승강기안전공단</t>
    <phoneticPr fontId="1" type="noConversion"/>
  </si>
  <si>
    <t>한국시설안전공단</t>
  </si>
  <si>
    <t>한국식품안전관리인증원</t>
  </si>
  <si>
    <t>한국양성평등교육진흥원</t>
  </si>
  <si>
    <t>한국언론진흥재단</t>
  </si>
  <si>
    <t>한국에너지공단</t>
  </si>
  <si>
    <t>한국에너지기술평가원</t>
  </si>
  <si>
    <t>한국여성인권진흥원</t>
  </si>
  <si>
    <t>한국예술인복지재단</t>
  </si>
  <si>
    <t>한국예탁결제원</t>
  </si>
  <si>
    <t>한국원자력안전기술원</t>
  </si>
  <si>
    <t>한국원자력안전재단</t>
  </si>
  <si>
    <t>한국원자력의학원</t>
  </si>
  <si>
    <t>한국원자력통제기술원</t>
  </si>
  <si>
    <t>한국의료분쟁조정중재원</t>
  </si>
  <si>
    <t>한국의약품안전관리원</t>
  </si>
  <si>
    <t>한국임업진흥원</t>
  </si>
  <si>
    <t>한국자산관리공사</t>
  </si>
  <si>
    <t>한국잡월드</t>
  </si>
  <si>
    <t>한국장애인고용공단</t>
  </si>
  <si>
    <t>한국장학재단</t>
  </si>
  <si>
    <t>한국재정정보원</t>
    <phoneticPr fontId="1" type="noConversion"/>
  </si>
  <si>
    <t>한국저작권보호원</t>
    <phoneticPr fontId="1" type="noConversion"/>
  </si>
  <si>
    <t>한국전기공사협회</t>
  </si>
  <si>
    <t>한국전기기술인협회</t>
  </si>
  <si>
    <t>한국전기안전공사</t>
  </si>
  <si>
    <t>한국전력거래소</t>
  </si>
  <si>
    <t>한국전문대학교육협의회</t>
  </si>
  <si>
    <t>한국전파진흥협회</t>
  </si>
  <si>
    <t>한국정보기술연구원</t>
  </si>
  <si>
    <t>한국정보통신기술협회</t>
  </si>
  <si>
    <t>한국정보통신진흥협회</t>
  </si>
  <si>
    <t>한국주택금융공사</t>
  </si>
  <si>
    <t>한국지방재정공제회</t>
  </si>
  <si>
    <t>한국지식재산전략원</t>
  </si>
  <si>
    <t>한국지역정보개발원</t>
  </si>
  <si>
    <t>한국지역진흥재단</t>
  </si>
  <si>
    <t>한국철도시설공단</t>
  </si>
  <si>
    <t>한국출판문화산업진흥원</t>
  </si>
  <si>
    <t>한국투자공사</t>
  </si>
  <si>
    <t>한국티브이홈쇼핑협회</t>
  </si>
  <si>
    <t>한국학중앙연구원</t>
  </si>
  <si>
    <t>한국해양구조협회</t>
  </si>
  <si>
    <t>한국해양수산연수원</t>
  </si>
  <si>
    <t>한국해양조사협회</t>
  </si>
  <si>
    <t>한국해운조합</t>
  </si>
  <si>
    <t>한국환경산업기술원</t>
  </si>
  <si>
    <t>한국희귀의약품센터</t>
  </si>
  <si>
    <t>한약진흥재단</t>
  </si>
  <si>
    <t>항공안전기술원</t>
  </si>
  <si>
    <t>항로표지기술협회</t>
  </si>
  <si>
    <t>해외건설협회</t>
  </si>
  <si>
    <t>IOM이민정책연구원</t>
  </si>
  <si>
    <t>국제원산지정보원</t>
  </si>
  <si>
    <t>재단법인 기초전력연구원</t>
  </si>
  <si>
    <t>재단법인 한국장기기증원</t>
    <phoneticPr fontId="1" type="noConversion"/>
  </si>
  <si>
    <t>한국도박문제관리센터</t>
  </si>
  <si>
    <t>한국상하수도협회</t>
  </si>
  <si>
    <t>한국인체조직기증원</t>
    <phoneticPr fontId="1" type="noConversion"/>
  </si>
  <si>
    <t>한국은행</t>
    <phoneticPr fontId="1" type="noConversion"/>
  </si>
  <si>
    <t>칭다오aT물류유한공사</t>
  </si>
  <si>
    <t>에스에이치(SH)공사</t>
  </si>
  <si>
    <t>제주4·3평화재단</t>
  </si>
  <si>
    <t>한국신발·피혁연구원</t>
  </si>
  <si>
    <t>한국환경정책·평가연구원</t>
  </si>
  <si>
    <t>코드</t>
    <phoneticPr fontId="1" type="noConversion"/>
  </si>
  <si>
    <t>한국산업은행</t>
    <phoneticPr fontId="1" type="noConversion"/>
  </si>
  <si>
    <t>VC펀드계정</t>
  </si>
  <si>
    <t>장외매각(M&amp;A)</t>
  </si>
  <si>
    <t>대표이사/참여인력</t>
    <phoneticPr fontId="7" type="noConversion"/>
  </si>
  <si>
    <t>Ⅰ. 열제목별 목록값</t>
    <phoneticPr fontId="7" type="noConversion"/>
  </si>
  <si>
    <t>PE펀드계정 투자</t>
    <phoneticPr fontId="7" type="noConversion"/>
  </si>
  <si>
    <t>VC펀드계정 투자</t>
    <phoneticPr fontId="7" type="noConversion"/>
  </si>
  <si>
    <t>비고</t>
    <phoneticPr fontId="7" type="noConversion"/>
  </si>
  <si>
    <t>부분회수</t>
  </si>
  <si>
    <t>미회수</t>
  </si>
  <si>
    <t>Ⅰ. 공직유관단체명 및 코드</t>
    <phoneticPr fontId="7" type="noConversion"/>
  </si>
  <si>
    <t>공직유관단체</t>
    <phoneticPr fontId="1" type="noConversion"/>
  </si>
  <si>
    <t>한국남동발전㈜</t>
  </si>
  <si>
    <t>한국남부발전㈜</t>
  </si>
  <si>
    <t>한국동서발전㈜</t>
  </si>
  <si>
    <t>한국서부발전㈜</t>
  </si>
  <si>
    <t>한국수력원자력㈜</t>
  </si>
  <si>
    <t>한국중부발전㈜</t>
  </si>
  <si>
    <t>㈜강원랜드</t>
  </si>
  <si>
    <t>㈜벡스코</t>
  </si>
  <si>
    <t>㈜엑스코</t>
  </si>
  <si>
    <t>㈜울릉도친환경에너지자립섬</t>
  </si>
  <si>
    <t>㈜인천투자펀드</t>
  </si>
  <si>
    <t>㈜제주국제컨벤션센터</t>
  </si>
  <si>
    <t>㈜킨텍스</t>
  </si>
  <si>
    <t>㈜파주장단콩웰빙마루</t>
  </si>
  <si>
    <t>합천유통㈜</t>
  </si>
  <si>
    <t>부산김해경전철운영㈜</t>
  </si>
  <si>
    <t>서울메트로9호선운영㈜</t>
  </si>
  <si>
    <t>아이비케이신용정보㈜</t>
  </si>
  <si>
    <t>㈜KIB보험중개</t>
  </si>
  <si>
    <t>㈜SBC인증원</t>
  </si>
  <si>
    <t>㈜부산항보안공사</t>
  </si>
  <si>
    <t>㈜서울도시철도그린환경</t>
  </si>
  <si>
    <t>㈜서울메트로환경</t>
  </si>
  <si>
    <t>㈜송도아메리칸타운</t>
  </si>
  <si>
    <t>㈜알펜시아</t>
  </si>
  <si>
    <t>㈜에트리홀딩스</t>
  </si>
  <si>
    <t>㈜워터웨이플러스</t>
  </si>
  <si>
    <t>㈜인천항보안공사</t>
  </si>
  <si>
    <t>㈜중소기업유통센터</t>
  </si>
  <si>
    <t>㈜한국가스기술공사</t>
  </si>
  <si>
    <t>㈜해울</t>
  </si>
  <si>
    <t>서울도시철도엔지니어링㈜</t>
  </si>
  <si>
    <t>주택관리공단㈜</t>
  </si>
  <si>
    <t>코레일유통㈜</t>
  </si>
  <si>
    <t>한국문화진흥㈜</t>
  </si>
  <si>
    <t>한국벤처투자㈜</t>
  </si>
  <si>
    <t>한전KDN㈜</t>
  </si>
  <si>
    <t>한전원자력연료㈜</t>
  </si>
  <si>
    <t>서울관광마케팅㈜</t>
  </si>
  <si>
    <t>㈜서남환경</t>
  </si>
  <si>
    <t>㈜탄천환경</t>
  </si>
  <si>
    <t>한국검정㈜</t>
  </si>
  <si>
    <t>한국증권금융㈜</t>
  </si>
  <si>
    <t>인천유시티㈜</t>
  </si>
  <si>
    <t>그랜드코리아레저㈜</t>
  </si>
  <si>
    <t>㈜한국건설관리공사</t>
  </si>
  <si>
    <t>코레일관광개발㈜</t>
  </si>
  <si>
    <t>코레일네트웍스㈜</t>
  </si>
  <si>
    <t>코레일로지스㈜</t>
  </si>
  <si>
    <t>코레일테크㈜</t>
  </si>
  <si>
    <t>한국전력기술㈜</t>
  </si>
  <si>
    <t>한국체육산업개발㈜</t>
  </si>
  <si>
    <t>한전KPS㈜</t>
  </si>
  <si>
    <t>경영참여형 사모집합투자기구</t>
  </si>
  <si>
    <t>펀드1호</t>
  </si>
  <si>
    <t>설립</t>
  </si>
  <si>
    <t>설립시(대표펀드매니저)</t>
  </si>
  <si>
    <t>김영희</t>
  </si>
  <si>
    <t>설립시(핵심운용인력)</t>
  </si>
  <si>
    <t>김영철</t>
  </si>
  <si>
    <t>유출</t>
  </si>
  <si>
    <t>퇴사</t>
  </si>
  <si>
    <t>유입</t>
  </si>
  <si>
    <t>홍영희</t>
  </si>
  <si>
    <t>변경선임</t>
  </si>
  <si>
    <t>김철수</t>
  </si>
  <si>
    <t>홍영철</t>
  </si>
  <si>
    <t>이수지</t>
  </si>
  <si>
    <t>추가선임</t>
  </si>
  <si>
    <t>청산시 또는 제안서기준일</t>
  </si>
  <si>
    <t>청산일 현재</t>
  </si>
  <si>
    <t>펀드2호</t>
  </si>
  <si>
    <t>펀드3호</t>
  </si>
  <si>
    <t>펀드내 변경(일반인력-&gt;대표펀드매니저)</t>
    <phoneticPr fontId="7" type="noConversion"/>
  </si>
  <si>
    <t>펀드법적유형</t>
    <phoneticPr fontId="1" type="noConversion"/>
  </si>
  <si>
    <t>거래구분</t>
    <phoneticPr fontId="7" type="noConversion"/>
  </si>
  <si>
    <t>거래일자</t>
    <phoneticPr fontId="7" type="noConversion"/>
  </si>
  <si>
    <t>이름</t>
    <phoneticPr fontId="7" type="noConversion"/>
  </si>
  <si>
    <t>PE펀드운용</t>
  </si>
  <si>
    <t>VC펀드운용</t>
  </si>
  <si>
    <t>펀드구분</t>
    <phoneticPr fontId="1" type="noConversion"/>
  </si>
  <si>
    <t>홍영희</t>
    <phoneticPr fontId="1" type="noConversion"/>
  </si>
  <si>
    <t>123-45-67899</t>
    <phoneticPr fontId="7" type="noConversion"/>
  </si>
  <si>
    <t>기타공직유관단체</t>
  </si>
  <si>
    <t>공직유관단체</t>
  </si>
  <si>
    <t>※ 펀드 또는 운용인력이 국내설립법인과 공동 투자하여 해외출자법인이 된 경우 포함</t>
    <phoneticPr fontId="5" type="noConversion"/>
  </si>
  <si>
    <t xml:space="preserve">  ※ M&amp;A가 있었던 경우 M&amp;A 이전에 청산한 펀드는 포함</t>
    <phoneticPr fontId="5" type="noConversion"/>
  </si>
  <si>
    <t xml:space="preserve">  3) 주목적투자분야 : 펀드 투자규약(또는 정관) 상의 주목적투자분야 및 펀드의 주요 투자분야 작성</t>
    <phoneticPr fontId="5" type="noConversion"/>
  </si>
  <si>
    <t xml:space="preserve">  4) 산업은행 위탁펀드 여부 : KDB가 LP로서 출자한 펀드의 경우 "YES" 선택</t>
    <phoneticPr fontId="1" type="noConversion"/>
  </si>
  <si>
    <t>[2.5 제안사 펀드현황]</t>
    <phoneticPr fontId="5" type="noConversion"/>
  </si>
  <si>
    <t>[2.3 제안사 주주현황]</t>
    <phoneticPr fontId="5" type="noConversion"/>
  </si>
  <si>
    <t>[2.2 제안사 재무현황]</t>
    <phoneticPr fontId="5" type="noConversion"/>
  </si>
  <si>
    <t>[2.1 제안사 개요]</t>
    <phoneticPr fontId="5" type="noConversion"/>
  </si>
  <si>
    <t>[1.1 제안펀드]</t>
    <phoneticPr fontId="5" type="noConversion"/>
  </si>
  <si>
    <t>[2.6 제안사 투자현황]</t>
    <phoneticPr fontId="5" type="noConversion"/>
  </si>
  <si>
    <t xml:space="preserve">  2) 투자계정이 다르거나 투자펀드가 다른 경우 및 동일 펀드의 투자일이 다른 경우 각각의 투자건으로 기재 </t>
    <phoneticPr fontId="5" type="noConversion"/>
  </si>
  <si>
    <t xml:space="preserve">  3) 펀드명과 펀드사업자등록번호를 정확히 기재하여야 연관된 수식이 정상적으로 작동</t>
    <phoneticPr fontId="5" type="noConversion"/>
  </si>
  <si>
    <t xml:space="preserve">  4) 투자목적의 특수목적회사(SPC 등)를 통해 투자한 경우 실제 투자대상기업을 기재</t>
    <phoneticPr fontId="5" type="noConversion"/>
  </si>
  <si>
    <t xml:space="preserve">    - 가치(비시장성 : Y열 NO인 경우) : 최근 년도 감사보고서(또는 가결산보고서) 상의 금액</t>
    <phoneticPr fontId="5" type="noConversion"/>
  </si>
  <si>
    <t xml:space="preserve">  7) 동반투자자 : 개별기업에 대한 투자시 동반투자한 펀드, 운용사, 회사 등을 기재 </t>
    <phoneticPr fontId="5" type="noConversion"/>
  </si>
  <si>
    <t xml:space="preserve">  8) 회수총액 : '회수료' 및 '부분회수' 투자건에 대해 실제 펀드계정으로 회수한 금액 기재. '미회수' 투자건은 0원 기재</t>
    <phoneticPr fontId="5" type="noConversion"/>
  </si>
  <si>
    <t xml:space="preserve">  9) 감액 : 감액은 아래의 부실발생 기준 참고하여 투자건 중 감액사실이 있는 경우에 감액 콤보 "YES" 선택하고 금액 기재     </t>
    <phoneticPr fontId="5" type="noConversion"/>
  </si>
  <si>
    <t xml:space="preserve">  11) 회수방법 : 분할회수로 회수방법이 다양한 경우 대표적인 회수방법으로 기재</t>
    <phoneticPr fontId="5" type="noConversion"/>
  </si>
  <si>
    <r>
      <t xml:space="preserve">  14) 참여자정보 : 발굴</t>
    </r>
    <r>
      <rPr>
        <sz val="10"/>
        <rFont val="맑은 고딕"/>
        <family val="3"/>
        <charset val="129"/>
      </rPr>
      <t>∙투자</t>
    </r>
    <r>
      <rPr>
        <sz val="10"/>
        <rFont val="맑은 고딕"/>
        <family val="3"/>
        <charset val="129"/>
        <scheme val="major"/>
      </rPr>
      <t>검토, 사후관리 및 회수를 담당한 인력을 기재</t>
    </r>
    <phoneticPr fontId="5" type="noConversion"/>
  </si>
  <si>
    <t xml:space="preserve">  15) 기타사항 </t>
    <phoneticPr fontId="5" type="noConversion"/>
  </si>
  <si>
    <t xml:space="preserve">     - 펀드 출자자 중 공직유관단체가 있을 경우, 출자비율이 가장 높은 공직유관단체를 기재</t>
    <phoneticPr fontId="5" type="noConversion"/>
  </si>
  <si>
    <t>1. 작성대상</t>
    <phoneticPr fontId="5" type="noConversion"/>
  </si>
  <si>
    <t xml:space="preserve">  2) 인력변경이력 : 해당 펀드 기재대상핵심인력의 모든 변경이력</t>
    <phoneticPr fontId="5" type="noConversion"/>
  </si>
  <si>
    <t>2. 작성순서 :</t>
    <phoneticPr fontId="5" type="noConversion"/>
  </si>
  <si>
    <r>
      <t xml:space="preserve">     ※  </t>
    </r>
    <r>
      <rPr>
        <b/>
        <sz val="10"/>
        <rFont val="맑은 고딕"/>
        <family val="3"/>
        <charset val="129"/>
        <scheme val="major"/>
      </rPr>
      <t>반드시</t>
    </r>
    <r>
      <rPr>
        <sz val="10"/>
        <rFont val="맑은 고딕"/>
        <family val="3"/>
        <charset val="129"/>
        <scheme val="major"/>
      </rPr>
      <t xml:space="preserve"> 한 개 펀드에 대한 설립, 변경, 청산일 또는 기준일 현재 핵심인력 전체를 기입한 후 다른 펀드 기입</t>
    </r>
    <phoneticPr fontId="5" type="noConversion"/>
  </si>
  <si>
    <t>3. 항목별 작성요령</t>
    <phoneticPr fontId="7" type="noConversion"/>
  </si>
  <si>
    <r>
      <t xml:space="preserve">2) 펀드설립 이후 청산시 또는 제안서작성기준일까지의 모든 </t>
    </r>
    <r>
      <rPr>
        <b/>
        <sz val="10"/>
        <rFont val="맑은 고딕"/>
        <family val="3"/>
        <charset val="129"/>
        <scheme val="major"/>
      </rPr>
      <t>변경이력 기재</t>
    </r>
    <phoneticPr fontId="7" type="noConversion"/>
  </si>
  <si>
    <t>3) 청산시 또는 제안서작성기준일 현재 기재대상핵심인력 전원을 기재</t>
  </si>
  <si>
    <t xml:space="preserve">   ※ 변경구분 기재요령(사례별)</t>
    <phoneticPr fontId="7" type="noConversion"/>
  </si>
  <si>
    <t xml:space="preserve">    - 기존 기재대상핵심인력 2인을 동시에 변경하는 경우 : </t>
  </si>
  <si>
    <t>각각 "유출"로 기재하여 2개 행으로 기재 (신규로 선임되는 인력은 각각 "유입"으로 기재하여 별도의 2개 행으로 기재)</t>
    <phoneticPr fontId="7" type="noConversion"/>
  </si>
  <si>
    <t xml:space="preserve">    - 기존 기재대상핵심인력의 변경 없이 1인을 추가 선임하는 경우 : "유입"으로 기재</t>
  </si>
  <si>
    <t xml:space="preserve">    - 변경선임없이 기존 기재대상핵심인력 1인이 퇴사하는 경우 : "유출"로 기재</t>
  </si>
  <si>
    <t xml:space="preserve">    - 공석의 기재대상핵심인력 1인을 선임하는 경우 : "유입"으로 기재</t>
  </si>
  <si>
    <t xml:space="preserve">    - 일반기재대상핵심인력을 대표펀드매니저로 변경하는 경우 : "기타"로 기재하며, 기타로 분류한 사유를 비고에 적시</t>
  </si>
  <si>
    <t xml:space="preserve">    - 기재대상핵심인력 1인이 퇴사하고 2인을 추가로 선임하는 경우 : 각각 "유출", "유입" 총 3개 행으로 기재</t>
  </si>
  <si>
    <t>3. KDB출자요청금액 작성요령</t>
    <phoneticPr fontId="7" type="noConversion"/>
  </si>
  <si>
    <t>[4.2 핵심운용인력 변경이력]</t>
    <phoneticPr fontId="5" type="noConversion"/>
  </si>
  <si>
    <t xml:space="preserve">  10) 최종회수일 : 회수여부가 '부분회수'인 경우도 최종회수일을 기재. '미회수'인 경우는 생략. 부실발생 기준에 의한 사유로</t>
    <phoneticPr fontId="5" type="noConversion"/>
  </si>
  <si>
    <t xml:space="preserve">       감액시, 감액일자를 최종회수일로 기재하되, 감액일 이후 회수일이 있을 경우에는 실제 최종회수일을 기재</t>
    <phoneticPr fontId="5" type="noConversion"/>
  </si>
  <si>
    <t>금융투자기관</t>
  </si>
  <si>
    <t>기타 주식등 투자펀드계정</t>
  </si>
  <si>
    <t>기타 주식등 투자펀드 계정</t>
    <phoneticPr fontId="7" type="noConversion"/>
  </si>
  <si>
    <t>PE펀드계정투자</t>
  </si>
  <si>
    <t>PE고유계정투자</t>
  </si>
  <si>
    <t>비투자업무</t>
  </si>
  <si>
    <t>기타 법적유형 주식 등 투자펀드</t>
  </si>
  <si>
    <t>우대분야
(유망서비스)</t>
  </si>
  <si>
    <t>해외진출</t>
    <phoneticPr fontId="1" type="noConversion"/>
  </si>
  <si>
    <t>홍길동</t>
    <phoneticPr fontId="1" type="noConversion"/>
  </si>
  <si>
    <t>홍길동</t>
    <phoneticPr fontId="1" type="noConversion"/>
  </si>
  <si>
    <t>대표이사</t>
  </si>
  <si>
    <t>VC고유계정투자</t>
  </si>
  <si>
    <t>기타 투자</t>
  </si>
  <si>
    <t>참여 예정</t>
  </si>
  <si>
    <t>제안사 펀드</t>
  </si>
  <si>
    <t>운용펀드
최초결성일</t>
    <phoneticPr fontId="7" type="noConversion"/>
  </si>
  <si>
    <t>1) 펀드 규약(또는 정관) 상에 제안사가 운용사로 기재된 펀드로서</t>
    <phoneticPr fontId="7" type="noConversion"/>
  </si>
  <si>
    <t>2) 펀드 결성일이 2007년 1월 1일 이후인 펀드</t>
    <phoneticPr fontId="5" type="noConversion"/>
  </si>
  <si>
    <r>
      <t xml:space="preserve">    i) 부분감액 후 추가회수 없음 : 감액금액을 차감한 투자원금을 </t>
    </r>
    <r>
      <rPr>
        <b/>
        <sz val="10"/>
        <rFont val="맑은 고딕"/>
        <family val="3"/>
        <charset val="129"/>
        <scheme val="major"/>
      </rPr>
      <t>감액일</t>
    </r>
    <r>
      <rPr>
        <sz val="10"/>
        <rFont val="맑은 고딕"/>
        <family val="3"/>
        <charset val="129"/>
        <scheme val="major"/>
      </rPr>
      <t>에 회수한 것으로 가정하여 IRR산출</t>
    </r>
    <phoneticPr fontId="5" type="noConversion"/>
  </si>
  <si>
    <r>
      <t xml:space="preserve">    ii) 부분감액 후 일부 추가회수 : 감액금액을 차감한 투자원금을 </t>
    </r>
    <r>
      <rPr>
        <b/>
        <sz val="10"/>
        <rFont val="맑은 고딕"/>
        <family val="3"/>
        <charset val="129"/>
        <scheme val="major"/>
      </rPr>
      <t>추가회수일</t>
    </r>
    <r>
      <rPr>
        <sz val="10"/>
        <rFont val="맑은 고딕"/>
        <family val="3"/>
        <charset val="129"/>
        <scheme val="major"/>
      </rPr>
      <t>에 회수한 것으로 가정하여 IRR산출</t>
    </r>
    <phoneticPr fontId="5" type="noConversion"/>
  </si>
  <si>
    <t xml:space="preserve">    -  "회수투자자산 투자원금(T) + 감액금액(X) + 미회수투자자산 투자원금(Z) = 'N'열 투자금액"이 되어야 함</t>
    <phoneticPr fontId="5" type="noConversion"/>
  </si>
  <si>
    <t>PE본부</t>
    <phoneticPr fontId="1" type="noConversion"/>
  </si>
  <si>
    <t>차장</t>
    <phoneticPr fontId="7" type="noConversion"/>
  </si>
  <si>
    <t>대표이사/참여인력</t>
    <phoneticPr fontId="7" type="noConversion"/>
  </si>
  <si>
    <t>성명</t>
    <phoneticPr fontId="7" type="noConversion"/>
  </si>
  <si>
    <t>주민등록번호상 앞6자리</t>
    <phoneticPr fontId="7" type="noConversion"/>
  </si>
  <si>
    <t>재직회사
유형</t>
    <phoneticPr fontId="7" type="noConversion"/>
  </si>
  <si>
    <t>재직회사명</t>
    <phoneticPr fontId="7" type="noConversion"/>
  </si>
  <si>
    <t>공직유관단체
코드</t>
    <phoneticPr fontId="1" type="noConversion"/>
  </si>
  <si>
    <t>시작일</t>
    <phoneticPr fontId="1" type="noConversion"/>
  </si>
  <si>
    <t>종료일</t>
    <phoneticPr fontId="1" type="noConversion"/>
  </si>
  <si>
    <t>기간(년수)</t>
    <phoneticPr fontId="1" type="noConversion"/>
  </si>
  <si>
    <t>재직회사</t>
    <phoneticPr fontId="7" type="noConversion"/>
  </si>
  <si>
    <t>회사 재직기간</t>
    <phoneticPr fontId="1" type="noConversion"/>
  </si>
  <si>
    <t>재직부서 및 담당업무</t>
    <phoneticPr fontId="1" type="noConversion"/>
  </si>
  <si>
    <t>부서 재직기간</t>
    <phoneticPr fontId="1" type="noConversion"/>
  </si>
  <si>
    <t>업무상세내역</t>
    <phoneticPr fontId="1" type="noConversion"/>
  </si>
  <si>
    <t>업무수행기간</t>
    <phoneticPr fontId="1" type="noConversion"/>
  </si>
  <si>
    <t>재직시 소속부서명</t>
    <phoneticPr fontId="7" type="noConversion"/>
  </si>
  <si>
    <t>재직시 직위</t>
    <phoneticPr fontId="7" type="noConversion"/>
  </si>
  <si>
    <t>재직시 담당업무(자세히 기재)</t>
    <phoneticPr fontId="7" type="noConversion"/>
  </si>
  <si>
    <t>투자업무
수행여부</t>
    <phoneticPr fontId="1" type="noConversion"/>
  </si>
  <si>
    <t xml:space="preserve">       증빙가능한 서류가 존재해야함</t>
    <phoneticPr fontId="5" type="noConversion"/>
  </si>
  <si>
    <t xml:space="preserve">    ※ 현재 재직기관의 주요수행업무(PE/VC펀드운용, PE/VC고유계정투자, 기타투자)에 대하여 현장실사시 객관적으로 </t>
    <phoneticPr fontId="5" type="noConversion"/>
  </si>
  <si>
    <t>제안펀드 신청분야 관련여부</t>
    <phoneticPr fontId="1" type="noConversion"/>
  </si>
  <si>
    <t>제안펀드 신청분야
관련성 상세서술</t>
    <phoneticPr fontId="1" type="noConversion"/>
  </si>
  <si>
    <t>주요업무
수행내역</t>
    <phoneticPr fontId="7" type="noConversion"/>
  </si>
  <si>
    <t xml:space="preserve">     ※  설립시 선임, 퇴사 · 변경선임, 추가선임, 청산시 또는 제안서기준일 현재 등</t>
    <phoneticPr fontId="7" type="noConversion"/>
  </si>
  <si>
    <t xml:space="preserve">  2) 기재대상핵심인력 변경일자 순</t>
    <phoneticPr fontId="7" type="noConversion"/>
  </si>
  <si>
    <t xml:space="preserve">    - 해당펀드 규약(또는 정관) 상 기재되어 있는 기재대상핵심인력이 없는 경우는 기재하지 않음</t>
    <phoneticPr fontId="7" type="noConversion"/>
  </si>
  <si>
    <t xml:space="preserve"> - 펀드 기재대상핵심인력에서 제외되는 경우 "유출", 신규로 선임되는 경우 "유입"으로 기재</t>
    <phoneticPr fontId="1" type="noConversion"/>
  </si>
  <si>
    <r>
      <t xml:space="preserve"> - 유출되는 인력, 유입되는 인력을 </t>
    </r>
    <r>
      <rPr>
        <b/>
        <sz val="10"/>
        <rFont val="맑은 고딕"/>
        <family val="3"/>
        <charset val="129"/>
        <scheme val="major"/>
      </rPr>
      <t>각각 별도 행으로 기재</t>
    </r>
    <phoneticPr fontId="7" type="noConversion"/>
  </si>
  <si>
    <t xml:space="preserve"> - 동시에 수인의 기재대상핵심인력이 변경될 경우 각각 별도 행으로 기재 (1인당 1개 행으로 기재하는 것이 원칙)</t>
    <phoneticPr fontId="1" type="noConversion"/>
  </si>
  <si>
    <t xml:space="preserve"> - 기재대상핵심인력 변경관련하여 현장실사시 관련증빙(창투조합 등록원부, KVF변경신고서 등) 요청시 제시가능하여야 함</t>
    <phoneticPr fontId="1" type="noConversion"/>
  </si>
  <si>
    <t>1) 펀드설립시 선임한 기재대상핵심인력 전원을 기재</t>
    <phoneticPr fontId="1" type="noConversion"/>
  </si>
  <si>
    <t xml:space="preserve">  13) 가치(시장성 : Y열 YES인 경우 ) : 시가, 공모 예정가(수요예측 후 결정된 단일가격이 있는 경우), 채권시가 등을 각각 기재</t>
    <phoneticPr fontId="5" type="noConversion"/>
  </si>
  <si>
    <r>
      <t xml:space="preserve">                     (</t>
    </r>
    <r>
      <rPr>
        <b/>
        <sz val="10"/>
        <rFont val="맑은 고딕"/>
        <family val="3"/>
        <charset val="129"/>
        <scheme val="major"/>
      </rPr>
      <t>감액사실이 있는 경우, 감액금액을 차감한 투자원금을 감액일에 회수한 것으로 가정하여 IRR 산출</t>
    </r>
    <r>
      <rPr>
        <sz val="10"/>
        <rFont val="맑은 고딕"/>
        <family val="3"/>
        <charset val="129"/>
        <scheme val="major"/>
      </rPr>
      <t>할 것)</t>
    </r>
    <phoneticPr fontId="5" type="noConversion"/>
  </si>
  <si>
    <t>※ 참여인력별 경력요건 및 인력수는 KDB가 공고등을 통해 별도로 지정한 경우 그에 따르며, 참여인력은</t>
    <phoneticPr fontId="7" type="noConversion"/>
  </si>
  <si>
    <t xml:space="preserve">   제안서작성기준일 현재 제안사에 재직중인 것이 원칙이나 접수일 현재 재직자에 한해서도 인정</t>
    <phoneticPr fontId="1" type="noConversion"/>
  </si>
  <si>
    <t>펀드 운용중 또는 청산시 출자자에게 현금으로 분배한 경우 그 금액</t>
    <phoneticPr fontId="5" type="noConversion"/>
  </si>
  <si>
    <t xml:space="preserve"> (원천징수 후 금액을 분배한 경우 원천징수 후 금액)</t>
    <phoneticPr fontId="1" type="noConversion"/>
  </si>
  <si>
    <t>운용중 또는 청산중인 펀드의 수익률 산출을 위한 가상의 거래로 펀드 순자산을 출자자 앞 분배하는 것으로</t>
    <phoneticPr fontId="7" type="noConversion"/>
  </si>
  <si>
    <t>가정한 금액</t>
    <phoneticPr fontId="1" type="noConversion"/>
  </si>
  <si>
    <t xml:space="preserve">2. 신청분야(필수)는 "우대분야(M&amp;A, 세컨더리, 해외진출)" 또는 "운용사제안 주목적투자분야" 중 1개를 선택하고 상세내용 기재 </t>
    <phoneticPr fontId="7" type="noConversion"/>
  </si>
  <si>
    <t>1) 펀드계정 : [2.3. 제안사 펀드현황] Sheet 상 작성된 펀드의 펀드계정을 통해 실행된 모든 투자</t>
    <phoneticPr fontId="5" type="noConversion"/>
  </si>
  <si>
    <t xml:space="preserve">  1) 펀드구분 : [Ⅱ. 용어의 정의 등]에서 '펀드' 기준에 따라 "PE펀드", "VC펀드", "기타 주식등 투자펀드"로 구분하여 선택</t>
    <phoneticPr fontId="5" type="noConversion"/>
  </si>
  <si>
    <t xml:space="preserve">    - 회수구분이 "부분회수"인 경우 그 사유 등 </t>
    <phoneticPr fontId="5" type="noConversion"/>
  </si>
  <si>
    <t xml:space="preserve">  2) 운용중/청산중 펀드는 해당 펀드의 전체 실제 거래 내역 기입 후, 타 펀드 거래내역 입력 전 "가상분배"를 반드시 입력</t>
    <phoneticPr fontId="5" type="noConversion"/>
  </si>
  <si>
    <t xml:space="preserve">  2) 거래구분 중 "납입"은 음(-)의 값을, "현금분배" 및 "현물분배", "성과보수", "가상분배"는 양(+)의 값을 기록 </t>
    <phoneticPr fontId="5" type="noConversion"/>
  </si>
  <si>
    <t xml:space="preserve">  5) "제안사 내규 현황"은 실제 제안사의 내규 및 규정에 의거하여 작성</t>
    <phoneticPr fontId="5" type="noConversion"/>
  </si>
  <si>
    <t xml:space="preserve">  ※ "참여예정"을 선택한 경우, 접수일 기준 2주 이내에 기업지배구조원 및 제안사 홈페이지 상의 증빙가능한 화면 캡처본을</t>
    <phoneticPr fontId="5" type="noConversion"/>
  </si>
  <si>
    <t xml:space="preserve">     제출한 경우에만 인정</t>
    <phoneticPr fontId="5" type="noConversion"/>
  </si>
  <si>
    <t>제안사가 펀드법적유형 중 하나에 해당하는 자격을 가지고 있는 경우 해당 자격 취득일</t>
    <phoneticPr fontId="7" type="noConversion"/>
  </si>
  <si>
    <t>PE본부</t>
    <phoneticPr fontId="1" type="noConversion"/>
  </si>
  <si>
    <t>VC본부</t>
    <phoneticPr fontId="1" type="noConversion"/>
  </si>
  <si>
    <t>1. 별첨(1.1~5.2) 자료 작성전에 본 사항을 반드시 숙지할 것 (별첨번호는 Sheet별 머리글에서 확인 가능)</t>
    <phoneticPr fontId="7" type="noConversion"/>
  </si>
  <si>
    <t xml:space="preserve">  5) 보수(관리보수, 성과보수) : 펀드 투자규약(또는 정관) 상의 보수기준 또는 제안사의 목표 보수기준</t>
    <phoneticPr fontId="5" type="noConversion"/>
  </si>
  <si>
    <t xml:space="preserve">    ※ 펀드수익율 : 성과보수 배분전 수익율 기준임</t>
    <phoneticPr fontId="5" type="noConversion"/>
  </si>
  <si>
    <t xml:space="preserve">  8) 관리보수지급총액, 성과보수운용인력 지급총액 기타비용지급총액, 기타자산총액, 기타부채총액 : 제안서작성기준일 기준</t>
    <phoneticPr fontId="5" type="noConversion"/>
  </si>
  <si>
    <t xml:space="preserve">  14) 투자자 : 출자약정액 순으로 3개 투자자를 기재. 그외 투자자는 기타에 출자약정액 기재 (운용사 제외)</t>
    <phoneticPr fontId="5" type="noConversion"/>
  </si>
  <si>
    <t xml:space="preserve">  1) '스튜어드십 코드 참여 여부'를 "참여", "참여예정", "미참여" 중 선택</t>
    <phoneticPr fontId="5" type="noConversion"/>
  </si>
  <si>
    <t xml:space="preserve">  2) 운용펀드최초결성일 : [Ⅱ.용어의 정의 등]의 운용펀드 최초결성일 참조('07.1.1 이전 결성인 경우도 기입)</t>
    <phoneticPr fontId="5" type="noConversion"/>
  </si>
  <si>
    <t xml:space="preserve">  3) '펀드운용업무시작일' 및 '운용펀드최초결성일'에 대한 근거서류를 기초로 작성</t>
    <phoneticPr fontId="5" type="noConversion"/>
  </si>
  <si>
    <t xml:space="preserve">  4) 펀드운용 담당인력수, 자본계정투자 담당인력수</t>
    <phoneticPr fontId="5" type="noConversion"/>
  </si>
  <si>
    <t xml:space="preserve">  1) [2.5 제안사 펀드현황] Sheet 상 기재된 펀드 순서대로 작성하되, 각 펀드별 투자실행일이 빠른 순서로 투자내역 작성</t>
    <phoneticPr fontId="5" type="noConversion"/>
  </si>
  <si>
    <r>
      <t xml:space="preserve">       </t>
    </r>
    <r>
      <rPr>
        <sz val="10"/>
        <rFont val="바탕"/>
        <family val="1"/>
        <charset val="129"/>
      </rPr>
      <t>※</t>
    </r>
    <r>
      <rPr>
        <sz val="10"/>
        <rFont val="맑은 고딕"/>
        <family val="3"/>
        <charset val="129"/>
      </rPr>
      <t xml:space="preserve"> </t>
    </r>
    <r>
      <rPr>
        <sz val="10"/>
        <rFont val="맑은 고딕"/>
        <family val="3"/>
        <charset val="129"/>
        <scheme val="major"/>
      </rPr>
      <t>예시) 가치산출근거란에 "000주*@000원=000백만원(XX.XX.XX종가기준)" 또는"시가(공시기관명, XX.XX.XX자 기준)"</t>
    </r>
    <phoneticPr fontId="5" type="noConversion"/>
  </si>
  <si>
    <r>
      <t>5. "3.2 참여인력 투자현황"에 동일투자건에 다수의 인력을 기재한 경우(</t>
    </r>
    <r>
      <rPr>
        <b/>
        <sz val="10"/>
        <rFont val="맑은 고딕"/>
        <family val="3"/>
        <charset val="129"/>
        <scheme val="major"/>
      </rPr>
      <t>기여도 높은 1인만 기재필요</t>
    </r>
    <r>
      <rPr>
        <sz val="10"/>
        <rFont val="맑은 고딕"/>
        <family val="3"/>
        <charset val="129"/>
        <scheme val="major"/>
      </rPr>
      <t>)</t>
    </r>
    <phoneticPr fontId="5" type="noConversion"/>
  </si>
  <si>
    <r>
      <t xml:space="preserve">6. "3.2 참여인력 투자현황"에 </t>
    </r>
    <r>
      <rPr>
        <b/>
        <sz val="10"/>
        <rFont val="맑은 고딕"/>
        <family val="3"/>
        <charset val="129"/>
        <scheme val="major"/>
      </rPr>
      <t>작성대상에 해당하지 않는 투자건을 입력한 경우 (작성대상 확인필수)</t>
    </r>
    <phoneticPr fontId="5" type="noConversion"/>
  </si>
  <si>
    <r>
      <t xml:space="preserve">7. "3.4 참여인력 경력" 상 담당기간이 </t>
    </r>
    <r>
      <rPr>
        <b/>
        <sz val="10"/>
        <rFont val="맑은 고딕"/>
        <family val="3"/>
        <charset val="129"/>
        <scheme val="major"/>
      </rPr>
      <t>경력관련 증빙서류와 불일치</t>
    </r>
    <r>
      <rPr>
        <sz val="10"/>
        <rFont val="맑은 고딕"/>
        <family val="3"/>
        <charset val="129"/>
        <scheme val="major"/>
      </rPr>
      <t xml:space="preserve"> 하는경우</t>
    </r>
    <phoneticPr fontId="5" type="noConversion"/>
  </si>
  <si>
    <r>
      <t xml:space="preserve">펀드 규약(또는 정관) 상에 제안사가 운용사로 기재된 </t>
    </r>
    <r>
      <rPr>
        <b/>
        <sz val="10"/>
        <rFont val="맑은 고딕"/>
        <family val="3"/>
        <charset val="129"/>
        <scheme val="minor"/>
      </rPr>
      <t>펀드 중 아래의 VC펀드 기준을 충족하는 펀드로서,</t>
    </r>
    <phoneticPr fontId="7" type="noConversion"/>
  </si>
  <si>
    <t>결성일이 가장 빠른 펀드의 펀드결성일</t>
    <phoneticPr fontId="7" type="noConversion"/>
  </si>
  <si>
    <t>※ M&amp;A이전 운용 펀드와 회사분할 후 운용한 펀드는 고려하되</t>
    <phoneticPr fontId="5" type="noConversion"/>
  </si>
  <si>
    <t xml:space="preserve">   회사분할 이전에 청산한 펀드는 제외</t>
    <phoneticPr fontId="5" type="noConversion"/>
  </si>
  <si>
    <r>
      <t xml:space="preserve">ⅰ) 투자자를 사모로 모집한 경우로서 </t>
    </r>
    <r>
      <rPr>
        <b/>
        <sz val="10"/>
        <rFont val="맑은 고딕"/>
        <family val="3"/>
        <charset val="129"/>
        <scheme val="minor"/>
      </rPr>
      <t>(즉, 사모펀드)</t>
    </r>
    <phoneticPr fontId="7" type="noConversion"/>
  </si>
  <si>
    <t>ⅱ) 법적유형이 다음 중 하나에 해당하는 경우에 한하며</t>
    <phoneticPr fontId="7" type="noConversion"/>
  </si>
  <si>
    <t xml:space="preserve"> ① PE펀드</t>
    <phoneticPr fontId="1" type="noConversion"/>
  </si>
  <si>
    <t xml:space="preserve">     따른 사모투자전문회사</t>
    <phoneticPr fontId="5" type="noConversion"/>
  </si>
  <si>
    <r>
      <t xml:space="preserve">      (창업</t>
    </r>
    <r>
      <rPr>
        <sz val="10"/>
        <rFont val="맑은 고딕"/>
        <family val="3"/>
        <charset val="129"/>
      </rPr>
      <t>·벤처전문 경영참여형 사모집합투자기구는 제외)</t>
    </r>
    <phoneticPr fontId="5" type="noConversion"/>
  </si>
  <si>
    <t xml:space="preserve"> ② VC펀드</t>
    <phoneticPr fontId="1" type="noConversion"/>
  </si>
  <si>
    <t xml:space="preserve">     (이하 농식품투자조합)</t>
    <phoneticPr fontId="5" type="noConversion"/>
  </si>
  <si>
    <t xml:space="preserve">   - 창업·벤처전문 경영참여형 사모집합투자기구</t>
    <phoneticPr fontId="5" type="noConversion"/>
  </si>
  <si>
    <t xml:space="preserve"> ③ 기타 주식등 투자 펀드 : 주식 및 주식연계채권에 주로 투자하는 펀드로서, </t>
    <phoneticPr fontId="1" type="noConversion"/>
  </si>
  <si>
    <t xml:space="preserve">      등</t>
    <phoneticPr fontId="5" type="noConversion"/>
  </si>
  <si>
    <t>ⅲ) 단, 투자구조와 관계없이 최종 투자대상이 부동산, 무수익대출(NPL), Commodity(현물 및 파생상품)등인</t>
    <phoneticPr fontId="5" type="noConversion"/>
  </si>
  <si>
    <r>
      <t xml:space="preserve">    펀드, 트레이딩 등 단기투자 펀드, </t>
    </r>
    <r>
      <rPr>
        <b/>
        <sz val="10"/>
        <rFont val="맑은 고딕"/>
        <family val="3"/>
        <charset val="129"/>
        <scheme val="minor"/>
      </rPr>
      <t>펀드 결성부터 해산까지의 기간이 1년 이내인 펀드</t>
    </r>
    <r>
      <rPr>
        <sz val="10"/>
        <rFont val="맑은 고딕"/>
        <family val="3"/>
        <charset val="129"/>
        <scheme val="minor"/>
      </rPr>
      <t xml:space="preserve">는 </t>
    </r>
    <r>
      <rPr>
        <b/>
        <sz val="10"/>
        <rFont val="맑은 고딕"/>
        <family val="3"/>
        <charset val="129"/>
        <scheme val="minor"/>
      </rPr>
      <t>제외</t>
    </r>
    <r>
      <rPr>
        <sz val="10"/>
        <rFont val="맑은 고딕"/>
        <family val="3"/>
        <charset val="129"/>
        <scheme val="minor"/>
      </rPr>
      <t>함</t>
    </r>
    <phoneticPr fontId="5" type="noConversion"/>
  </si>
  <si>
    <t>관련 법령에 따라 감독기관에 등록한 날 또는 그 예정일.</t>
    <phoneticPr fontId="7" type="noConversion"/>
  </si>
  <si>
    <t>ⅰ) 제안서작성기준일 현재 제안사에 재직중이면서</t>
    <phoneticPr fontId="7" type="noConversion"/>
  </si>
  <si>
    <t>ⅱ) 금번 제안펀드를 책임지고 전담하여 운용할 인력으로서</t>
    <phoneticPr fontId="7" type="noConversion"/>
  </si>
  <si>
    <t>ⅲ) 제안펀드의 규약(또는 정관)에 기재될 예정인 인력</t>
    <phoneticPr fontId="7" type="noConversion"/>
  </si>
  <si>
    <t>※ KDB가 공고 등을 통해 핵심운용인력 전체에 대해 겸임금지 조항 적용을 요구할 경우 그에 따름</t>
    <phoneticPr fontId="5" type="noConversion"/>
  </si>
  <si>
    <t xml:space="preserve">    선택하여야 함</t>
    <phoneticPr fontId="1" type="noConversion"/>
  </si>
  <si>
    <r>
      <rPr>
        <sz val="10"/>
        <rFont val="맑은 고딕"/>
        <family val="3"/>
        <charset val="129"/>
      </rPr>
      <t>ⅳ</t>
    </r>
    <r>
      <rPr>
        <sz val="10"/>
        <rFont val="맑은 고딕"/>
        <family val="3"/>
        <charset val="129"/>
        <scheme val="minor"/>
      </rPr>
      <t xml:space="preserve">) 제안사는 선정 심사시 </t>
    </r>
    <r>
      <rPr>
        <b/>
        <sz val="10"/>
        <rFont val="맑은 고딕"/>
        <family val="3"/>
        <charset val="129"/>
        <scheme val="minor"/>
      </rPr>
      <t>主 평가대상이 되는 핵심운용인력 3인</t>
    </r>
    <r>
      <rPr>
        <sz val="10"/>
        <rFont val="맑은 고딕"/>
        <family val="3"/>
        <charset val="129"/>
        <scheme val="minor"/>
      </rPr>
      <t xml:space="preserve">(대표펀드매니저 1인, 핵심운용인력 2인)을
</t>
    </r>
    <phoneticPr fontId="7" type="noConversion"/>
  </si>
  <si>
    <t>기재대상핵심인력</t>
    <phoneticPr fontId="7" type="noConversion"/>
  </si>
  <si>
    <t>규약(또는 정관) 등에 기재되어 있는 인력</t>
    <phoneticPr fontId="7" type="noConversion"/>
  </si>
  <si>
    <r>
      <t xml:space="preserve">※ 펀드 규약(또는 정관) 상 대표펀드매니저, 핵심운용인력, 운용전문인력 등 </t>
    </r>
    <r>
      <rPr>
        <u/>
        <sz val="10"/>
        <rFont val="맑은 고딕"/>
        <family val="3"/>
        <charset val="129"/>
        <scheme val="minor"/>
      </rPr>
      <t>용어를 불문하고,</t>
    </r>
    <phoneticPr fontId="7" type="noConversion"/>
  </si>
  <si>
    <t xml:space="preserve">   본 작성요령에서 정의하는 "핵심운용인력"에 준하는 인력</t>
    <phoneticPr fontId="7" type="noConversion"/>
  </si>
  <si>
    <r>
      <t xml:space="preserve">  ※ 2개 분야 이상의 주목적투자분야 제안시, </t>
    </r>
    <r>
      <rPr>
        <b/>
        <sz val="10"/>
        <rFont val="맑은 고딕"/>
        <family val="3"/>
        <charset val="129"/>
        <scheme val="major"/>
      </rPr>
      <t>신청분야2</t>
    </r>
    <r>
      <rPr>
        <sz val="10"/>
        <rFont val="맑은 고딕"/>
        <family val="3"/>
        <charset val="129"/>
        <scheme val="major"/>
      </rPr>
      <t>에 해당내용 기재</t>
    </r>
    <phoneticPr fontId="1" type="noConversion"/>
  </si>
  <si>
    <t>4. 공동투자약정 내용 : 타투자자[결성(예정)펀드, SI, FI 등]와의 공동투자약정 등을 통해 제안펀드와 공동으로 투자하기로</t>
    <phoneticPr fontId="1" type="noConversion"/>
  </si>
  <si>
    <t xml:space="preserve">   한 경우로서, 공동투자약정금액이 확정되고 증빙가능한 경우에 한하여 기재</t>
    <phoneticPr fontId="1" type="noConversion"/>
  </si>
  <si>
    <t xml:space="preserve">  ※ 4건 이상의 공동투자약정이 있을 경우, 이후 열에 추가적으로 작성 가능</t>
    <phoneticPr fontId="1" type="noConversion"/>
  </si>
  <si>
    <t xml:space="preserve">  3) 공고일이 제안사의 결산일 이후인 경우 대표이사의 확인을 받은 가결산보고서 상의 금액을 기재</t>
    <phoneticPr fontId="5" type="noConversion"/>
  </si>
  <si>
    <t>3) '펀드 구분'은 [Ⅱ. 용어의 정의 등]에서 [펀드] 기준에 따라 "PE펀드", "VC펀드", "기타 주식등 투자펀드"로 구분하여 선택</t>
    <phoneticPr fontId="5" type="noConversion"/>
  </si>
  <si>
    <r>
      <t xml:space="preserve">  9) 기재대상핵심인력 : 해당 펀드의 </t>
    </r>
    <r>
      <rPr>
        <b/>
        <sz val="10"/>
        <rFont val="맑은 고딕"/>
        <family val="3"/>
        <charset val="129"/>
        <scheme val="major"/>
      </rPr>
      <t>기재대상핵심인력</t>
    </r>
    <r>
      <rPr>
        <sz val="10"/>
        <rFont val="맑은 고딕"/>
        <family val="3"/>
        <charset val="129"/>
        <scheme val="major"/>
      </rPr>
      <t>( "Ⅱ.용어의 정의 등"의 정의에 따름)을 모두 기재</t>
    </r>
    <phoneticPr fontId="5" type="noConversion"/>
  </si>
  <si>
    <t xml:space="preserve">    - 핵심운용인력(최초규약 상) : 최초규약상 기재된 핵심운용인력 최대 3인 작성</t>
    <phoneticPr fontId="7" type="noConversion"/>
  </si>
  <si>
    <t xml:space="preserve">    - 핵심운용인력(청산시 or 제안서작성기준일 상) : 청산펀드의 경우, 청산 당시의 핵심운용인력을 최대 3인 작성</t>
    <phoneticPr fontId="7" type="noConversion"/>
  </si>
  <si>
    <t xml:space="preserve">      존속중인 펀드의 경우, 제안서 작성기준일 현재의 핵심운용인력으로 최대 3인 작성</t>
    <phoneticPr fontId="7" type="noConversion"/>
  </si>
  <si>
    <t xml:space="preserve">    ※ 최초규약상 핵심운용인력이 존재하지 않는경우 "최초규약상 핵심 운용 인력 수" 항목은 0을 기재</t>
    <phoneticPr fontId="5" type="noConversion"/>
  </si>
  <si>
    <t xml:space="preserve">  11) 운용사수 : 제안사 단독운용인 경우에는 1로 기재</t>
    <phoneticPr fontId="5" type="noConversion"/>
  </si>
  <si>
    <t xml:space="preserve">  12) 운용사가 3개사 이상인 경우 : 제안사 우선 기재 후, 출자약정액 순으로 큰 운용사 2곳을 기재</t>
    <phoneticPr fontId="5" type="noConversion"/>
  </si>
  <si>
    <t xml:space="preserve">  13) 우선손실충당 : 투자규약(또는 정관) 상의 우선손실충당조건을 기재 (해당사항이 없을 경우 생략 가능)</t>
    <phoneticPr fontId="5" type="noConversion"/>
  </si>
  <si>
    <t xml:space="preserve">    - 투자규약(또는 정관)의 변경이 있었던 경우 최종 투자규약(또는 정관)의 내용을 기재</t>
    <phoneticPr fontId="5" type="noConversion"/>
  </si>
  <si>
    <t xml:space="preserve">  5) 회수구분 : 제안서작성기준일을 기준으로 판단</t>
    <phoneticPr fontId="5" type="noConversion"/>
  </si>
  <si>
    <r>
      <t xml:space="preserve">                  단, 투자건 중 </t>
    </r>
    <r>
      <rPr>
        <b/>
        <sz val="10"/>
        <rFont val="맑은 고딕"/>
        <family val="3"/>
        <charset val="129"/>
        <scheme val="major"/>
      </rPr>
      <t>감액사실이 있는 경우(부분감액도 포함)에는 '회수료'로 선택</t>
    </r>
    <r>
      <rPr>
        <sz val="10"/>
        <rFont val="맑은 고딕"/>
        <family val="3"/>
        <charset val="129"/>
        <scheme val="major"/>
      </rPr>
      <t>하고 감액 콤보 선택 및 금액 기재</t>
    </r>
    <phoneticPr fontId="5" type="noConversion"/>
  </si>
  <si>
    <t xml:space="preserve">  6) 투자수익률 : 회수료이거나 감액사실이 있는 개별 투자건에 대해 제안사 내부적으로 산출한 IRR을 기재(엑셀 XIRR함수 사용)</t>
    <phoneticPr fontId="5" type="noConversion"/>
  </si>
  <si>
    <t xml:space="preserve">     '주요평가대상3인'에 금번 선정 심사시 주요 평가희망대상 3인(대표펀드매니저 1인, 핵심운용인력 2인) 무조건 선택</t>
    <phoneticPr fontId="5" type="noConversion"/>
  </si>
  <si>
    <t xml:space="preserve">  1) 제안사 지분보유 여부 및 등기임원 여부 선택</t>
    <phoneticPr fontId="5" type="noConversion"/>
  </si>
  <si>
    <t xml:space="preserve">  2) 인력구분 : 제안펀드에서 수행할 역할 선택</t>
    <phoneticPr fontId="5" type="noConversion"/>
  </si>
  <si>
    <t xml:space="preserve">  3) 주요평가대상3인 : 금번 심사시 주요 평가희망대상 3인(대표펀드매니저 필수 포함)은 "Yes", 나머지 인력은 "No" 선택</t>
    <phoneticPr fontId="5" type="noConversion"/>
  </si>
  <si>
    <t xml:space="preserve">  4) 제재내용 : 제재경력여부가 "YES"인 경우에 한해 간략히 작성 </t>
    <phoneticPr fontId="5" type="noConversion"/>
  </si>
  <si>
    <t>[3.2 참여인력 투자현황]</t>
    <phoneticPr fontId="5" type="noConversion"/>
  </si>
  <si>
    <t>1. 작성대상</t>
    <phoneticPr fontId="5" type="noConversion"/>
  </si>
  <si>
    <r>
      <t xml:space="preserve">ⅰ) 자산에 대한 투자 또는 자산운용을 목적으로 설립된 </t>
    </r>
    <r>
      <rPr>
        <b/>
        <sz val="10"/>
        <rFont val="맑은 고딕"/>
        <family val="3"/>
        <charset val="129"/>
        <scheme val="minor"/>
      </rPr>
      <t>법인(금융투자기관에 한정)</t>
    </r>
    <r>
      <rPr>
        <sz val="10"/>
        <rFont val="맑은 고딕"/>
        <family val="3"/>
        <charset val="129"/>
        <scheme val="minor"/>
      </rPr>
      <t xml:space="preserve"> 재직 중에</t>
    </r>
    <phoneticPr fontId="7" type="noConversion"/>
  </si>
  <si>
    <r>
      <t xml:space="preserve">ⅱ) 투자실행일이 </t>
    </r>
    <r>
      <rPr>
        <b/>
        <sz val="10"/>
        <rFont val="맑은 고딕"/>
        <family val="3"/>
        <charset val="129"/>
        <scheme val="minor"/>
      </rPr>
      <t>2007년 1월 1일</t>
    </r>
    <r>
      <rPr>
        <sz val="10"/>
        <rFont val="맑은 고딕"/>
        <family val="3"/>
        <charset val="129"/>
        <scheme val="minor"/>
      </rPr>
      <t xml:space="preserve"> 이후인 </t>
    </r>
    <r>
      <rPr>
        <b/>
        <sz val="10"/>
        <rFont val="맑은 고딕"/>
        <family val="3"/>
        <charset val="129"/>
        <scheme val="minor"/>
      </rPr>
      <t>아래의 조건을 만족하는 투자만 작성</t>
    </r>
    <phoneticPr fontId="7" type="noConversion"/>
  </si>
  <si>
    <r>
      <rPr>
        <sz val="10"/>
        <rFont val="맑은 고딕"/>
        <family val="3"/>
        <charset val="129"/>
      </rPr>
      <t xml:space="preserve">  ①</t>
    </r>
    <r>
      <rPr>
        <b/>
        <sz val="10"/>
        <rFont val="맑은 고딕"/>
        <family val="3"/>
        <charset val="129"/>
        <scheme val="minor"/>
      </rPr>
      <t xml:space="preserve"> PE/VC 펀드계정 투자</t>
    </r>
    <r>
      <rPr>
        <sz val="10"/>
        <rFont val="맑은 고딕"/>
        <family val="3"/>
        <charset val="129"/>
        <scheme val="minor"/>
      </rPr>
      <t xml:space="preserve"> : 해당 법인의 </t>
    </r>
    <r>
      <rPr>
        <b/>
        <sz val="10"/>
        <rFont val="맑은 고딕"/>
        <family val="3"/>
        <charset val="129"/>
        <scheme val="minor"/>
      </rPr>
      <t>PE/VC펀드계정</t>
    </r>
    <r>
      <rPr>
        <sz val="10"/>
        <rFont val="맑은 고딕"/>
        <family val="3"/>
        <charset val="129"/>
        <scheme val="minor"/>
      </rPr>
      <t>을 통해 주식 또는 주식연계채권(문화·컨텐츠등에 대한 프로젝트 투자</t>
    </r>
    <phoneticPr fontId="7" type="noConversion"/>
  </si>
  <si>
    <t xml:space="preserve">     포함) 투자</t>
    <phoneticPr fontId="7" type="noConversion"/>
  </si>
  <si>
    <r>
      <rPr>
        <sz val="10"/>
        <rFont val="맑은 고딕"/>
        <family val="3"/>
        <charset val="129"/>
      </rPr>
      <t xml:space="preserve">  ②</t>
    </r>
    <r>
      <rPr>
        <b/>
        <sz val="10"/>
        <rFont val="맑은 고딕"/>
        <family val="3"/>
        <charset val="129"/>
        <scheme val="minor"/>
      </rPr>
      <t xml:space="preserve"> PE/VC 고유계정 투자</t>
    </r>
    <r>
      <rPr>
        <sz val="10"/>
        <rFont val="맑은 고딕"/>
        <family val="3"/>
        <charset val="129"/>
        <scheme val="minor"/>
      </rPr>
      <t xml:space="preserve"> : 해당 법인의 </t>
    </r>
    <r>
      <rPr>
        <b/>
        <sz val="10"/>
        <rFont val="맑은 고딕"/>
        <family val="3"/>
        <charset val="129"/>
        <scheme val="minor"/>
      </rPr>
      <t>PE/VC</t>
    </r>
    <r>
      <rPr>
        <sz val="10"/>
        <rFont val="맑은 고딕"/>
        <family val="3"/>
        <charset val="129"/>
        <scheme val="minor"/>
      </rPr>
      <t xml:space="preserve"> 투자 전담부서에서 </t>
    </r>
    <r>
      <rPr>
        <b/>
        <sz val="10"/>
        <rFont val="맑은 고딕"/>
        <family val="3"/>
        <charset val="129"/>
        <scheme val="minor"/>
      </rPr>
      <t>고유계정</t>
    </r>
    <r>
      <rPr>
        <sz val="10"/>
        <rFont val="맑은 고딕"/>
        <family val="3"/>
        <charset val="129"/>
        <scheme val="minor"/>
      </rPr>
      <t>을 통해 주식 또는 주식연계채권(문화</t>
    </r>
    <r>
      <rPr>
        <sz val="10"/>
        <rFont val="맑은 고딕"/>
        <family val="3"/>
        <charset val="129"/>
      </rPr>
      <t>·컨텐츠등에</t>
    </r>
    <phoneticPr fontId="7" type="noConversion"/>
  </si>
  <si>
    <t xml:space="preserve">     대한 프로젝트 투자포함) 투자  </t>
    <phoneticPr fontId="7" type="noConversion"/>
  </si>
  <si>
    <r>
      <rPr>
        <sz val="10"/>
        <rFont val="맑은 고딕"/>
        <family val="3"/>
        <charset val="129"/>
      </rPr>
      <t xml:space="preserve">  ③</t>
    </r>
    <r>
      <rPr>
        <sz val="10"/>
        <rFont val="맑은 고딕"/>
        <family val="3"/>
        <charset val="129"/>
        <scheme val="minor"/>
      </rPr>
      <t xml:space="preserve"> </t>
    </r>
    <r>
      <rPr>
        <b/>
        <sz val="10"/>
        <rFont val="맑은 고딕"/>
        <family val="3"/>
        <charset val="129"/>
        <scheme val="minor"/>
      </rPr>
      <t>기타 투자</t>
    </r>
    <r>
      <rPr>
        <sz val="10"/>
        <rFont val="맑은 고딕"/>
        <family val="3"/>
        <charset val="129"/>
        <scheme val="minor"/>
      </rPr>
      <t xml:space="preserve"> : ①, ②에 해당하지 않는 주식 또는 주식연계채권(문화·컨텐츠등에 대한 프로젝트 투자 포함) 투자</t>
    </r>
    <phoneticPr fontId="7" type="noConversion"/>
  </si>
  <si>
    <r>
      <t xml:space="preserve">     </t>
    </r>
    <r>
      <rPr>
        <sz val="10"/>
        <rFont val="맑은 고딕"/>
        <family val="3"/>
        <charset val="129"/>
      </rPr>
      <t xml:space="preserve">※ </t>
    </r>
    <r>
      <rPr>
        <sz val="10"/>
        <rFont val="맑은 고딕"/>
        <family val="3"/>
        <charset val="129"/>
        <scheme val="minor"/>
      </rPr>
      <t xml:space="preserve">단, 위의 </t>
    </r>
    <r>
      <rPr>
        <sz val="10"/>
        <rFont val="맑은 고딕"/>
        <family val="3"/>
        <charset val="129"/>
      </rPr>
      <t>①, ②, ③의 방법을 통한 투자 중</t>
    </r>
    <phoneticPr fontId="1" type="noConversion"/>
  </si>
  <si>
    <t xml:space="preserve">     - 트레이딩, 공모펀드 운용 등 단기 수익 획득 목적 투자와 주관사 업무·인수업무로 인한 투자</t>
    <phoneticPr fontId="7" type="noConversion"/>
  </si>
  <si>
    <t xml:space="preserve">     - 투자구조와 관계없이 최종 투자대상이 부동산, 무수익대출(NPL), 실물(Commodity) 등의 자산과 관련된  주식 또는 주식</t>
    <phoneticPr fontId="7" type="noConversion"/>
  </si>
  <si>
    <t xml:space="preserve">       연계채권(동 자산의 합계액이 자산총액의 50% 이상인 법인의 주식이나 주식연계채권 포함)에 대한 투자 제외</t>
    <phoneticPr fontId="7" type="noConversion"/>
  </si>
  <si>
    <t xml:space="preserve">  ※ 성공 및 실패사례 누락없이 작성</t>
    <phoneticPr fontId="5" type="noConversion"/>
  </si>
  <si>
    <t xml:space="preserve">  ※ 동일 투자건에 다수의 인력이 참여한 경우 가장 기여도가 높은 1인의 실적으로 기재</t>
    <phoneticPr fontId="5" type="noConversion"/>
  </si>
  <si>
    <t xml:space="preserve">  2) 투자실행일이 빠른 순</t>
    <phoneticPr fontId="5" type="noConversion"/>
  </si>
  <si>
    <t xml:space="preserve">3. 항목별 작성요령 </t>
    <phoneticPr fontId="5" type="noConversion"/>
  </si>
  <si>
    <r>
      <t xml:space="preserve">  2) 제안펀드 주목적투자분야 관련성 : 해당 투자건이 제안펀드의 </t>
    </r>
    <r>
      <rPr>
        <b/>
        <sz val="10"/>
        <rFont val="맑은 고딕"/>
        <family val="3"/>
        <charset val="129"/>
        <scheme val="major"/>
      </rPr>
      <t>'신청분야(필수)'</t>
    </r>
    <r>
      <rPr>
        <sz val="10"/>
        <rFont val="맑은 고딕"/>
        <family val="3"/>
        <charset val="129"/>
        <scheme val="major"/>
      </rPr>
      <t>와 관련이 있을 경우, 해당분야 선택</t>
    </r>
    <phoneticPr fontId="5" type="noConversion"/>
  </si>
  <si>
    <t xml:space="preserve">     ※ 세컨더리 분야를 주목적투자분야로 제안한 경우, 세컨더리와 관련있는 투자건은 "우대분야(세컨더리)"를 선택,</t>
    <phoneticPr fontId="5" type="noConversion"/>
  </si>
  <si>
    <t xml:space="preserve">        그 외의 투자건은 "해당사항 없음"으로 선택</t>
    <phoneticPr fontId="5" type="noConversion"/>
  </si>
  <si>
    <t xml:space="preserve">  3) 투자자금 용도 및 관련 사업내용 상세서술 : 투자자금 용도 및 투자를 통해 실행된 사업내용을 기재</t>
    <phoneticPr fontId="5" type="noConversion"/>
  </si>
  <si>
    <t xml:space="preserve">     ※ 감액내역이 있는 투자건 기재시 주의 요망</t>
    <phoneticPr fontId="5" type="noConversion"/>
  </si>
  <si>
    <t xml:space="preserve">  5) 투자건 담당기간 : 시작일과 종료일은 해당 투자건을 담당했던 기간을 의미(재직 시작일 및 종료일을 의미하지 않음)</t>
    <phoneticPr fontId="5" type="noConversion"/>
  </si>
  <si>
    <t xml:space="preserve">     - 담당기간 시작일과 종료일은 부서 재직기간을 벗어날 수 없음</t>
    <phoneticPr fontId="5" type="noConversion"/>
  </si>
  <si>
    <t xml:space="preserve">     - 현재 재직기관의 담당역할(발굴, 투자검토 등)에 대하여 현장실사시 증빙가능하여야 함</t>
    <phoneticPr fontId="5" type="noConversion"/>
  </si>
  <si>
    <t xml:space="preserve">     ※ 과거 근무한 재직기관의 투자현황은 별도첨부한 '경력확인서'(한글양식 서식7)를 받아야 함</t>
    <phoneticPr fontId="5" type="noConversion"/>
  </si>
  <si>
    <r>
      <t xml:space="preserve">  6) 투자계정구분 : 위의 작성대상 계정 </t>
    </r>
    <r>
      <rPr>
        <sz val="10"/>
        <rFont val="맑은 고딕"/>
        <family val="3"/>
        <charset val="129"/>
      </rPr>
      <t>①, ②, ③ 중 선택</t>
    </r>
    <phoneticPr fontId="5" type="noConversion"/>
  </si>
  <si>
    <t xml:space="preserve">  7) 담당역할 : 해당 투자건의 담당역할을 선택하고(중복선택 가능) 해당내용 기재</t>
    <phoneticPr fontId="5" type="noConversion"/>
  </si>
  <si>
    <t xml:space="preserve">  8) 투자펀드내역 : 해당 투자건이 펀드를 통한 투자일 경우, 해당내용 작성</t>
    <phoneticPr fontId="5" type="noConversion"/>
  </si>
  <si>
    <t xml:space="preserve">     - 해당펀드 주목적투자분야와 제안펀드 신청분야의 일치여부 : 해당 펀드의 규약(또는 정관)상에 기재된 주목적투자분야가 </t>
    <phoneticPr fontId="5" type="noConversion"/>
  </si>
  <si>
    <r>
      <t xml:space="preserve">       제안펀드의 신청분야(필수)와 </t>
    </r>
    <r>
      <rPr>
        <b/>
        <sz val="10"/>
        <rFont val="맑은 고딕"/>
        <family val="3"/>
        <charset val="129"/>
        <scheme val="major"/>
      </rPr>
      <t>일치</t>
    </r>
    <r>
      <rPr>
        <sz val="10"/>
        <rFont val="맑은 고딕"/>
        <family val="3"/>
        <charset val="129"/>
        <scheme val="major"/>
      </rPr>
      <t>하는 경우에만 "Yes" 선택</t>
    </r>
    <phoneticPr fontId="5" type="noConversion"/>
  </si>
  <si>
    <t xml:space="preserve">     - 인력구분 : 해당펀드에서 담당한 역할 선택</t>
    <phoneticPr fontId="5" type="noConversion"/>
  </si>
  <si>
    <t xml:space="preserve">     - 펀드운용업무 시작일 및 종료일 기재. 단, 운용업무 시작일과 종료일은 부서 재직기간을 벗어날 수 없음</t>
    <phoneticPr fontId="5" type="noConversion"/>
  </si>
  <si>
    <t xml:space="preserve">  9) 검증인은 운용인력이 과거 근무했던 운용사에 현재 근무하고 있는 담당자 또는 검증 가능한 직원(펀드 투자의 경우, </t>
    <phoneticPr fontId="5" type="noConversion"/>
  </si>
  <si>
    <t xml:space="preserve">     청산펀드 관리 담당자 등)을 의미</t>
    <phoneticPr fontId="1" type="noConversion"/>
  </si>
  <si>
    <t xml:space="preserve">     - 검증인의 성명, 부서, 직위, 전화번호를 포함한 접촉 정보를 기입</t>
    <phoneticPr fontId="5" type="noConversion"/>
  </si>
  <si>
    <t>2. 담당업무수행기간을 기준으로 작성(회사 재직기간, 부서 재직기간 중복 입력)</t>
    <phoneticPr fontId="1" type="noConversion"/>
  </si>
  <si>
    <t xml:space="preserve">      VC본부 1년간 VC펀드운용업무인 경우, 아래와 같이 3건의 경력으로 기재</t>
    <phoneticPr fontId="5" type="noConversion"/>
  </si>
  <si>
    <t xml:space="preserve">  1) 재직회사 및 담당업무</t>
    <phoneticPr fontId="5" type="noConversion"/>
  </si>
  <si>
    <t xml:space="preserve">                  코드가 자동입력되는지 확인 필요</t>
    <phoneticPr fontId="1" type="noConversion"/>
  </si>
  <si>
    <t xml:space="preserve">   - 재직부서 및 담당업무 : 재직부서명, 직위 및 담당업무 기재</t>
    <phoneticPr fontId="5" type="noConversion"/>
  </si>
  <si>
    <t xml:space="preserve">   - 담당업무 상세내역</t>
    <phoneticPr fontId="5" type="noConversion"/>
  </si>
  <si>
    <t xml:space="preserve">     ⅰ) '투자업무 수행여부' 선택 후 '주요업무 수행내역' 선택</t>
    <phoneticPr fontId="5" type="noConversion"/>
  </si>
  <si>
    <t xml:space="preserve">    ※ '투자업무 수행여부'란에 "YES" 선택시, '주요업무 수행내역'에는 "비투자업무" 선택할 수 없음</t>
    <phoneticPr fontId="5" type="noConversion"/>
  </si>
  <si>
    <t xml:space="preserve">  ⅱ) '주요업무 수행내역'은 해당부서 재직 당시 담당업무를 기간별로 나누어 세부적으로 기재하되, 동일기간에 담당업무가 </t>
    <phoneticPr fontId="7" type="noConversion"/>
  </si>
  <si>
    <t xml:space="preserve">      중복되는 경우에는 주된 업무내용을 기재</t>
    <phoneticPr fontId="7" type="noConversion"/>
  </si>
  <si>
    <t xml:space="preserve">    ※ '주요업무 수행내역'는 아래의 기준에 따라 선택</t>
    <phoneticPr fontId="5" type="noConversion"/>
  </si>
  <si>
    <r>
      <t xml:space="preserve">     </t>
    </r>
    <r>
      <rPr>
        <b/>
        <sz val="10"/>
        <rFont val="맑은 고딕"/>
        <family val="3"/>
        <charset val="129"/>
      </rPr>
      <t>① PE/VC펀드운용 : PE/VC 펀드계정을 통한 투자업무</t>
    </r>
    <phoneticPr fontId="5" type="noConversion"/>
  </si>
  <si>
    <r>
      <t xml:space="preserve">     </t>
    </r>
    <r>
      <rPr>
        <b/>
        <sz val="10"/>
        <rFont val="맑은 고딕"/>
        <family val="3"/>
        <charset val="129"/>
      </rPr>
      <t>② PE/VC고유계정투자 : PE/VC 고유계정을 통한 투자업무</t>
    </r>
    <phoneticPr fontId="5" type="noConversion"/>
  </si>
  <si>
    <r>
      <t xml:space="preserve">     </t>
    </r>
    <r>
      <rPr>
        <b/>
        <sz val="10"/>
        <rFont val="맑은 고딕"/>
        <family val="3"/>
        <charset val="129"/>
      </rPr>
      <t>③ 기타투자업무 : M&amp;A자문, 투자컨설팅, 부동산·부실채권, LP업무 등 기타 투자업무와 관련하여 투자대상 발굴·투자검토·</t>
    </r>
    <phoneticPr fontId="5" type="noConversion"/>
  </si>
  <si>
    <r>
      <t xml:space="preserve">                           사후관리</t>
    </r>
    <r>
      <rPr>
        <b/>
        <sz val="10"/>
        <rFont val="맑은 고딕"/>
        <family val="3"/>
        <charset val="129"/>
      </rPr>
      <t>·회수 등의 실무 수행 또는 의사결정 과정에 참여한 업무</t>
    </r>
    <phoneticPr fontId="5" type="noConversion"/>
  </si>
  <si>
    <r>
      <t xml:space="preserve">     </t>
    </r>
    <r>
      <rPr>
        <b/>
        <sz val="10"/>
        <rFont val="맑은 고딕"/>
        <family val="3"/>
        <charset val="129"/>
      </rPr>
      <t>④ 비투자업무 : 자산에 대한 투자 또는 자산운용을 목적으로 설립된 법인(금융투자기관) 외 업무</t>
    </r>
    <phoneticPr fontId="5" type="noConversion"/>
  </si>
  <si>
    <r>
      <t xml:space="preserve">  </t>
    </r>
    <r>
      <rPr>
        <sz val="10"/>
        <rFont val="맑은 고딕"/>
        <family val="3"/>
        <charset val="129"/>
      </rPr>
      <t>ⅲ</t>
    </r>
    <r>
      <rPr>
        <sz val="10"/>
        <rFont val="맑은 고딕"/>
        <family val="3"/>
        <charset val="129"/>
        <scheme val="minor"/>
      </rPr>
      <t xml:space="preserve">) 제안펀드의 신청분야(필수)와 관련있는 업무경력일 경우, '제안펀드 신청분야 관련여부'를 "YES" 선택하고, </t>
    </r>
    <phoneticPr fontId="7" type="noConversion"/>
  </si>
  <si>
    <t xml:space="preserve">      '제안펀드의 신청분야 관련성 상세기재'에 관련내용 상세 기재</t>
    <phoneticPr fontId="7" type="noConversion"/>
  </si>
  <si>
    <t xml:space="preserve">  ⅳ) 업무 수행기간 : 해당 업무 담당기간 기재하되, 담당기간의 합산년수가 회사 및 부서 재직기간과 일치하도록 작성</t>
    <phoneticPr fontId="1" type="noConversion"/>
  </si>
  <si>
    <t>[5.1 업무협력 현황]</t>
    <phoneticPr fontId="5" type="noConversion"/>
  </si>
  <si>
    <t xml:space="preserve">1. 작성대상 </t>
    <phoneticPr fontId="5" type="noConversion"/>
  </si>
  <si>
    <t xml:space="preserve">  1) 최근 3년간('14년부터 제안서 작성 기준일까지) 산업은행과의 업무협력사업 내용</t>
    <phoneticPr fontId="5" type="noConversion"/>
  </si>
  <si>
    <t xml:space="preserve">  2) 산업은행 협력부서 및 담당자 : 업무협력사업 당시 산업은행 주관부서 및 담당자 기재</t>
    <phoneticPr fontId="5" type="noConversion"/>
  </si>
  <si>
    <t xml:space="preserve">  3) 해당 업무협력사업과 가장 유사한 내용의 '업무협력 항목'을 선택하고 내용 상세 기재</t>
    <phoneticPr fontId="5" type="noConversion"/>
  </si>
  <si>
    <t xml:space="preserve">  4) 해당 업무협력사업의 투자기업 및 프로젝트명, 금액, 수행기간 기재</t>
    <phoneticPr fontId="5" type="noConversion"/>
  </si>
  <si>
    <t xml:space="preserve">  5) 해당 업무협력사업 '증빙서류 제출 여부' 선택</t>
    <phoneticPr fontId="5" type="noConversion"/>
  </si>
  <si>
    <r>
      <t xml:space="preserve">   ※ 증빙서류 제출 여부 "Y" 선택시, [한글 제출양식. </t>
    </r>
    <r>
      <rPr>
        <sz val="10"/>
        <rFont val="맑은 고딕"/>
        <family val="3"/>
        <charset val="129"/>
      </rPr>
      <t>Ⅷ. KDB와의 업무협력 현황]에 관련 증빙 꼭 첨부할 것</t>
    </r>
    <phoneticPr fontId="5" type="noConversion"/>
  </si>
  <si>
    <t>[5.2 투자검토 내역]</t>
    <phoneticPr fontId="5" type="noConversion"/>
  </si>
  <si>
    <t xml:space="preserve">  1) 현재 제안펀드를 통한 투자를 위해 검토한 내역만 작성</t>
    <phoneticPr fontId="5" type="noConversion"/>
  </si>
  <si>
    <t xml:space="preserve">  2) 현재 제안사내 타펀드 또는 고유계정 등 제안사의 투자자산에 포함된 기업은 제외할 것(신규투자 검토건만 해당)</t>
    <phoneticPr fontId="5" type="noConversion"/>
  </si>
  <si>
    <t xml:space="preserve">  3) 해당 투자검토 내역 '증빙서류 제출 여부' 선택</t>
    <phoneticPr fontId="5" type="noConversion"/>
  </si>
  <si>
    <r>
      <t xml:space="preserve">   ※ 증빙서류 제출 여부 "Y" 선택시, [한글 제출양식. </t>
    </r>
    <r>
      <rPr>
        <sz val="10"/>
        <rFont val="맑은 고딕"/>
        <family val="3"/>
        <charset val="129"/>
      </rPr>
      <t>Ⅸ. 제안펀드의 투자건 검토내역]에 관련 증빙 꼭 첨부할 것</t>
    </r>
    <phoneticPr fontId="5" type="noConversion"/>
  </si>
  <si>
    <t>신청리그</t>
    <phoneticPr fontId="7" type="noConversion"/>
  </si>
  <si>
    <t>대형</t>
    <phoneticPr fontId="7" type="noConversion"/>
  </si>
  <si>
    <t>참여인력구분</t>
    <phoneticPr fontId="7" type="noConversion"/>
  </si>
  <si>
    <t>대표펀드매니저</t>
    <phoneticPr fontId="1" type="noConversion"/>
  </si>
  <si>
    <t>중형</t>
    <phoneticPr fontId="5" type="noConversion"/>
  </si>
  <si>
    <t>핵심운용인력</t>
    <phoneticPr fontId="1" type="noConversion"/>
  </si>
  <si>
    <t>소형</t>
    <phoneticPr fontId="5" type="noConversion"/>
  </si>
  <si>
    <t>KDB출자
요청액</t>
    <phoneticPr fontId="7" type="noConversion"/>
  </si>
  <si>
    <t>투자유형</t>
    <phoneticPr fontId="1" type="noConversion"/>
  </si>
  <si>
    <t>신청분야</t>
    <phoneticPr fontId="1" type="noConversion"/>
  </si>
  <si>
    <t>기타메자닌증권</t>
    <phoneticPr fontId="7" type="noConversion"/>
  </si>
  <si>
    <t>우대분야
(세컨더리)</t>
    <phoneticPr fontId="1" type="noConversion"/>
  </si>
  <si>
    <t>프로젝트투자
(문화·컨텐츠 분야 한정)</t>
    <phoneticPr fontId="1" type="noConversion"/>
  </si>
  <si>
    <t>우대분야
(해외진출)</t>
    <phoneticPr fontId="1" type="noConversion"/>
  </si>
  <si>
    <t>일반회사채</t>
    <phoneticPr fontId="7" type="noConversion"/>
  </si>
  <si>
    <t>운용사제안
주목적투자분야</t>
    <phoneticPr fontId="1" type="noConversion"/>
  </si>
  <si>
    <t>자펀드출자</t>
    <phoneticPr fontId="1" type="noConversion"/>
  </si>
  <si>
    <t>납입방식</t>
    <phoneticPr fontId="1" type="noConversion"/>
  </si>
  <si>
    <t>수시납</t>
    <phoneticPr fontId="1" type="noConversion"/>
  </si>
  <si>
    <t>대출채권</t>
    <phoneticPr fontId="5" type="noConversion"/>
  </si>
  <si>
    <t>분할납</t>
    <phoneticPr fontId="1" type="noConversion"/>
  </si>
  <si>
    <t>공동투자약정
상대방 유형</t>
    <phoneticPr fontId="1" type="noConversion"/>
  </si>
  <si>
    <t>제안사 펀드</t>
    <phoneticPr fontId="1" type="noConversion"/>
  </si>
  <si>
    <t>펀드청산시자본계정투자</t>
    <phoneticPr fontId="7" type="noConversion"/>
  </si>
  <si>
    <t>타운용사 펀드</t>
    <phoneticPr fontId="1" type="noConversion"/>
  </si>
  <si>
    <t>전략적투자자(SI)</t>
    <phoneticPr fontId="1" type="noConversion"/>
  </si>
  <si>
    <t>회수구분</t>
    <phoneticPr fontId="1" type="noConversion"/>
  </si>
  <si>
    <t>재무적투자자(FI)</t>
    <phoneticPr fontId="1" type="noConversion"/>
  </si>
  <si>
    <t>부분회수</t>
    <phoneticPr fontId="7" type="noConversion"/>
  </si>
  <si>
    <t>기타</t>
    <phoneticPr fontId="1" type="noConversion"/>
  </si>
  <si>
    <t>미회수</t>
    <phoneticPr fontId="7" type="noConversion"/>
  </si>
  <si>
    <t>중소기업창업투자조합</t>
    <phoneticPr fontId="7" type="noConversion"/>
  </si>
  <si>
    <t>회수유형</t>
    <phoneticPr fontId="1" type="noConversion"/>
  </si>
  <si>
    <t>장외매각(M&amp;A)</t>
    <phoneticPr fontId="7" type="noConversion"/>
  </si>
  <si>
    <t>코스피</t>
    <phoneticPr fontId="1" type="noConversion"/>
  </si>
  <si>
    <t>농식품투자조합</t>
    <phoneticPr fontId="5" type="noConversion"/>
  </si>
  <si>
    <t>환매</t>
    <phoneticPr fontId="7" type="noConversion"/>
  </si>
  <si>
    <t>운용사자본계정매각</t>
    <phoneticPr fontId="7" type="noConversion"/>
  </si>
  <si>
    <t>상환</t>
    <phoneticPr fontId="7" type="noConversion"/>
  </si>
  <si>
    <t>현물분배</t>
    <phoneticPr fontId="7" type="noConversion"/>
  </si>
  <si>
    <t>기업구조개선 경영참여형
사모집합투자기구</t>
    <phoneticPr fontId="5" type="noConversion"/>
  </si>
  <si>
    <t>펀드거래유형</t>
    <phoneticPr fontId="1" type="noConversion"/>
  </si>
  <si>
    <t>해외자원개발투자전문회사</t>
    <phoneticPr fontId="1" type="noConversion"/>
  </si>
  <si>
    <t>현금분배</t>
    <phoneticPr fontId="7" type="noConversion"/>
  </si>
  <si>
    <t>경영참여형 사모집합투자기구</t>
    <phoneticPr fontId="1" type="noConversion"/>
  </si>
  <si>
    <t>창업·벤처전문 경영참여형 사모집합투자기구</t>
    <phoneticPr fontId="1" type="noConversion"/>
  </si>
  <si>
    <t>기타 주식 등 투자펀드</t>
    <phoneticPr fontId="1" type="noConversion"/>
  </si>
  <si>
    <t>가상분배</t>
    <phoneticPr fontId="7" type="noConversion"/>
  </si>
  <si>
    <t>펀드유형
(투자대상확정여부)</t>
    <phoneticPr fontId="7" type="noConversion"/>
  </si>
  <si>
    <t>블라인드펀드</t>
    <phoneticPr fontId="7" type="noConversion"/>
  </si>
  <si>
    <t>투자계정구분</t>
    <phoneticPr fontId="7" type="noConversion"/>
  </si>
  <si>
    <t>PE펀드계정투자</t>
    <phoneticPr fontId="7" type="noConversion"/>
  </si>
  <si>
    <t>프로젝트펀드</t>
    <phoneticPr fontId="7" type="noConversion"/>
  </si>
  <si>
    <t>VC펀드계정투자</t>
    <phoneticPr fontId="7" type="noConversion"/>
  </si>
  <si>
    <t>출자자유형</t>
    <phoneticPr fontId="7" type="noConversion"/>
  </si>
  <si>
    <t>제안사</t>
    <phoneticPr fontId="7" type="noConversion"/>
  </si>
  <si>
    <t>PE고유계정투자</t>
    <phoneticPr fontId="1" type="noConversion"/>
  </si>
  <si>
    <t>제안사계열사</t>
    <phoneticPr fontId="7" type="noConversion"/>
  </si>
  <si>
    <t>VC고유계정투자</t>
    <phoneticPr fontId="5" type="noConversion"/>
  </si>
  <si>
    <t>제안사 대표이사</t>
    <phoneticPr fontId="1" type="noConversion"/>
  </si>
  <si>
    <t>기타 투자</t>
    <phoneticPr fontId="1" type="noConversion"/>
  </si>
  <si>
    <t>펀드참여인력(핵심운용인력)</t>
    <phoneticPr fontId="1" type="noConversion"/>
  </si>
  <si>
    <t>투자기업
법인유형</t>
    <phoneticPr fontId="1" type="noConversion"/>
  </si>
  <si>
    <t>국내설립법인</t>
    <phoneticPr fontId="5" type="noConversion"/>
  </si>
  <si>
    <t>주관기관(KDB)</t>
    <phoneticPr fontId="5" type="noConversion"/>
  </si>
  <si>
    <t>해외출자법인</t>
    <phoneticPr fontId="5" type="noConversion"/>
  </si>
  <si>
    <t>외국법인국내지점</t>
    <phoneticPr fontId="5" type="noConversion"/>
  </si>
  <si>
    <t>기타(부동산 및 부실채권 자산의 합계액이 자산총액 50% 이상인 법인 등)</t>
    <phoneticPr fontId="7" type="noConversion"/>
  </si>
  <si>
    <t>담당역할</t>
    <phoneticPr fontId="1" type="noConversion"/>
  </si>
  <si>
    <t>M&amp;A자문</t>
    <phoneticPr fontId="1" type="noConversion"/>
  </si>
  <si>
    <t>투자컨설팅</t>
    <phoneticPr fontId="1" type="noConversion"/>
  </si>
  <si>
    <t>부동산 및 부실채권</t>
    <phoneticPr fontId="1" type="noConversion"/>
  </si>
  <si>
    <t>출자확정구분</t>
    <phoneticPr fontId="7" type="noConversion"/>
  </si>
  <si>
    <t>LP업무</t>
    <phoneticPr fontId="1" type="noConversion"/>
  </si>
  <si>
    <t>주요업무수행내역</t>
    <phoneticPr fontId="1" type="noConversion"/>
  </si>
  <si>
    <t>PE펀드운용</t>
    <phoneticPr fontId="1" type="noConversion"/>
  </si>
  <si>
    <t>미정</t>
    <phoneticPr fontId="7" type="noConversion"/>
  </si>
  <si>
    <t>VC펀드운용</t>
    <phoneticPr fontId="1" type="noConversion"/>
  </si>
  <si>
    <t>중소기업창업투자회사</t>
    <phoneticPr fontId="7" type="noConversion"/>
  </si>
  <si>
    <t>VC고유계정투자</t>
    <phoneticPr fontId="1" type="noConversion"/>
  </si>
  <si>
    <t>기타투자업무</t>
    <phoneticPr fontId="1" type="noConversion"/>
  </si>
  <si>
    <t>비투자업무</t>
    <phoneticPr fontId="1" type="noConversion"/>
  </si>
  <si>
    <t>재직회사
유형</t>
    <phoneticPr fontId="1" type="noConversion"/>
  </si>
  <si>
    <t>금융투자기관</t>
    <phoneticPr fontId="1" type="noConversion"/>
  </si>
  <si>
    <t>중기특화금융투자회사</t>
    <phoneticPr fontId="5" type="noConversion"/>
  </si>
  <si>
    <t>금융회사계열 PEF 운용사</t>
    <phoneticPr fontId="5" type="noConversion"/>
  </si>
  <si>
    <t>기타기관</t>
    <phoneticPr fontId="1" type="noConversion"/>
  </si>
  <si>
    <t>업무협력유형</t>
    <phoneticPr fontId="1" type="noConversion"/>
  </si>
  <si>
    <t>공동투자</t>
    <phoneticPr fontId="1" type="noConversion"/>
  </si>
  <si>
    <t>유한회사형 운용사</t>
    <phoneticPr fontId="7" type="noConversion"/>
  </si>
  <si>
    <t>당행거래처에 대한 후속투자 실행</t>
    <phoneticPr fontId="1" type="noConversion"/>
  </si>
  <si>
    <t>기타</t>
    <phoneticPr fontId="7" type="noConversion"/>
  </si>
  <si>
    <t>당행 앞 후속투자 소개 및 중개</t>
    <phoneticPr fontId="1" type="noConversion"/>
  </si>
  <si>
    <t>결성예정</t>
    <phoneticPr fontId="7" type="noConversion"/>
  </si>
  <si>
    <t>당행 앞 여신거래 지원</t>
    <phoneticPr fontId="1" type="noConversion"/>
  </si>
  <si>
    <t>운용예정</t>
    <phoneticPr fontId="7" type="noConversion"/>
  </si>
  <si>
    <t>운용중</t>
    <phoneticPr fontId="7" type="noConversion"/>
  </si>
  <si>
    <t>인수금융</t>
    <phoneticPr fontId="1" type="noConversion"/>
  </si>
  <si>
    <t>청산중</t>
    <phoneticPr fontId="7" type="noConversion"/>
  </si>
  <si>
    <t>Co GP</t>
    <phoneticPr fontId="1" type="noConversion"/>
  </si>
  <si>
    <t>청산료</t>
    <phoneticPr fontId="7" type="noConversion"/>
  </si>
  <si>
    <t>수탁업무 위탁</t>
    <phoneticPr fontId="1" type="noConversion"/>
  </si>
  <si>
    <t>제안사내 (타)펀드</t>
    <phoneticPr fontId="7" type="noConversion"/>
  </si>
  <si>
    <t>제안펀드의
신청분야와
관련성</t>
    <phoneticPr fontId="1" type="noConversion"/>
  </si>
  <si>
    <t>제안사 자본계정</t>
    <phoneticPr fontId="7" type="noConversion"/>
  </si>
  <si>
    <t>타운용사 자본계정</t>
    <phoneticPr fontId="7" type="noConversion"/>
  </si>
  <si>
    <t>대표이사 구분</t>
    <phoneticPr fontId="1" type="noConversion"/>
  </si>
  <si>
    <t>대표이사</t>
    <phoneticPr fontId="1" type="noConversion"/>
  </si>
  <si>
    <t>해당사항 없음</t>
    <phoneticPr fontId="1" type="noConversion"/>
  </si>
  <si>
    <t>펀드계정구분</t>
    <phoneticPr fontId="1" type="noConversion"/>
  </si>
  <si>
    <t>PE펀드계정</t>
    <phoneticPr fontId="7" type="noConversion"/>
  </si>
  <si>
    <t>VC펀드계정</t>
    <phoneticPr fontId="7" type="noConversion"/>
  </si>
  <si>
    <t>여부</t>
    <phoneticPr fontId="1" type="noConversion"/>
  </si>
  <si>
    <t>YES</t>
    <phoneticPr fontId="1" type="noConversion"/>
  </si>
  <si>
    <t>기타 주식등 투자펀드계정</t>
    <phoneticPr fontId="1" type="noConversion"/>
  </si>
  <si>
    <t>NO</t>
    <phoneticPr fontId="1" type="noConversion"/>
  </si>
  <si>
    <t>핵심운용인력
변경구분</t>
    <phoneticPr fontId="1" type="noConversion"/>
  </si>
  <si>
    <t>설립</t>
    <phoneticPr fontId="7" type="noConversion"/>
  </si>
  <si>
    <t>유출</t>
    <phoneticPr fontId="7" type="noConversion"/>
  </si>
  <si>
    <t>유입</t>
    <phoneticPr fontId="7" type="noConversion"/>
  </si>
  <si>
    <t>청산시 또는 제안서기준일</t>
    <phoneticPr fontId="7" type="noConversion"/>
  </si>
  <si>
    <t>스튜어드십 코드
참여여부</t>
    <phoneticPr fontId="1" type="noConversion"/>
  </si>
  <si>
    <t>참여</t>
    <phoneticPr fontId="7" type="noConversion"/>
  </si>
  <si>
    <t>참여 예정</t>
    <phoneticPr fontId="7" type="noConversion"/>
  </si>
  <si>
    <t>미참여</t>
    <phoneticPr fontId="7" type="noConversion"/>
  </si>
  <si>
    <t>의사결정, 투자대상 발굴, 투자검토 및 투자실행, 사후관리, 회수 업무</t>
    <phoneticPr fontId="7" type="noConversion"/>
  </si>
  <si>
    <r>
      <t xml:space="preserve">8. 단위 : </t>
    </r>
    <r>
      <rPr>
        <b/>
        <sz val="10"/>
        <rFont val="맑은 고딕"/>
        <family val="3"/>
        <charset val="129"/>
        <scheme val="major"/>
      </rPr>
      <t>백만원([4.1. 펀드거래] Sheet 는 단위를 "원"으로 함)</t>
    </r>
    <r>
      <rPr>
        <sz val="10"/>
        <rFont val="맑은 고딕"/>
        <family val="3"/>
        <charset val="129"/>
        <scheme val="major"/>
      </rPr>
      <t>, %, 건</t>
    </r>
    <phoneticPr fontId="5" type="noConversion"/>
  </si>
  <si>
    <t xml:space="preserve">   예시) [4.1.펀드 거래] Sheet 에서 행삽입시 75행 위로만 삽입할것</t>
    <phoneticPr fontId="7" type="noConversion"/>
  </si>
  <si>
    <r>
      <t xml:space="preserve">프로젝트 펀드 등 펀드 투자규약(또는 정관) 상에 투자기간이 정해지지 않은 경우에는 </t>
    </r>
    <r>
      <rPr>
        <b/>
        <sz val="10"/>
        <rFont val="맑은 고딕"/>
        <family val="3"/>
        <charset val="129"/>
        <scheme val="minor"/>
      </rPr>
      <t>제안사가 펀드운용</t>
    </r>
    <phoneticPr fontId="5" type="noConversion"/>
  </si>
  <si>
    <t>목적 달성을 위해 판단하고 있는 투자기간의 종료(예정)일</t>
  </si>
  <si>
    <t>1. 신청리그는 '대형, 중형, 소형' 중 선택(리그분류는 공고문 참조)</t>
    <phoneticPr fontId="7" type="noConversion"/>
  </si>
  <si>
    <r>
      <t xml:space="preserve">  ※ 증빙서류 제출 여부 "Y" 선택시, [한글 제출양식. </t>
    </r>
    <r>
      <rPr>
        <sz val="10"/>
        <rFont val="맑은 고딕"/>
        <family val="3"/>
        <charset val="129"/>
      </rPr>
      <t>Ⅶ. 공동투자약정]에 관련 증빙 꼭 첨부할 것</t>
    </r>
    <phoneticPr fontId="5" type="noConversion"/>
  </si>
  <si>
    <t xml:space="preserve">  ※ "참여"를 선택한 경우, 기업지배구조원 및 제안사 홈페이지 상의 증빙가능한 화면 캡처본(한글양식 서식9) 제출 필수</t>
    <phoneticPr fontId="5" type="noConversion"/>
  </si>
  <si>
    <t xml:space="preserve">  1) 펀드사업자등록번호(또는 고유번호) : 미결성 등으로 인해 사업자등록번호(또는 고유번호)가 없는 경우 제외</t>
    <phoneticPr fontId="5" type="noConversion"/>
  </si>
  <si>
    <t>펀드
사업자번호(고유번호)</t>
    <phoneticPr fontId="7" type="noConversion"/>
  </si>
  <si>
    <t xml:space="preserve">  6) 펀드수익율, 분배 및 비용의 음영부분 : [4.1 펀드 거래] Sheet 작성 후 자동반영</t>
    <phoneticPr fontId="5" type="noConversion"/>
  </si>
  <si>
    <t xml:space="preserve">  7) 투자 및 회수, 미회수자산 : [2.6 제안사 투자현황] Sheet 작성 후 자동반영</t>
    <phoneticPr fontId="5" type="noConversion"/>
  </si>
  <si>
    <t xml:space="preserve">  10) 운용인력변경횟수 : [4.2 핵심운용인력 변경이력] Sheet 작성 후 자동반영</t>
    <phoneticPr fontId="5" type="noConversion"/>
  </si>
  <si>
    <t xml:space="preserve">    - [4.2. 펀드 인력변경이력] Sheet 상 내역과 일치하여야 함</t>
    <phoneticPr fontId="7" type="noConversion"/>
  </si>
  <si>
    <t xml:space="preserve">  12) 미회수투자자산의 시장성유무(Y열) : 상장기업, IPO 예정종목, 시가평가대상 회사채 등 시장성이 있는 자산</t>
    <phoneticPr fontId="5" type="noConversion"/>
  </si>
  <si>
    <r>
      <t xml:space="preserve">       단, 코넥스 주식의 경우, 시가(거래가) 제외한 </t>
    </r>
    <r>
      <rPr>
        <b/>
        <sz val="10"/>
        <rFont val="맑은 고딕"/>
        <family val="3"/>
        <charset val="129"/>
        <scheme val="major"/>
      </rPr>
      <t>평가기준에 따른 금액</t>
    </r>
    <r>
      <rPr>
        <sz val="10"/>
        <rFont val="맑은 고딕"/>
        <family val="3"/>
        <charset val="129"/>
        <scheme val="major"/>
      </rPr>
      <t xml:space="preserve"> 또는 </t>
    </r>
    <r>
      <rPr>
        <b/>
        <sz val="10"/>
        <rFont val="맑은 고딕"/>
        <family val="3"/>
        <charset val="129"/>
        <scheme val="major"/>
      </rPr>
      <t>원금</t>
    </r>
    <r>
      <rPr>
        <sz val="10"/>
        <rFont val="맑은 고딕"/>
        <family val="3"/>
        <charset val="129"/>
        <scheme val="major"/>
      </rPr>
      <t xml:space="preserve"> 기재(적용일은 제안서작성기준일) </t>
    </r>
    <phoneticPr fontId="5" type="noConversion"/>
  </si>
  <si>
    <t xml:space="preserve">  1) 부서명 및 재직기간 : [3.4 참여인력 경력] Sheet 상의 작성된 부서명 및 재직기간과 일치하도록 작성</t>
    <phoneticPr fontId="5" type="noConversion"/>
  </si>
  <si>
    <t xml:space="preserve">  4) 투자내역, 회수내역, 미회수내역 및 감액내역은 [2.6 제안사 투자현황] Sheet 작성 요령과 동일한 방법으로 기재</t>
    <phoneticPr fontId="5" type="noConversion"/>
  </si>
  <si>
    <t xml:space="preserve">  예) 가인베스트먼트에서 3년간 근무(PE본부 2년, VC본부 1년), PE본부 2년 중 PE펀드운용업무 1년, PE고유계정투자업무 1년</t>
    <phoneticPr fontId="5" type="noConversion"/>
  </si>
  <si>
    <t xml:space="preserve">  1) 펀드 : [2.5 제안사 펀드현황] Sheet 에 기재한 펀드</t>
    <phoneticPr fontId="5" type="noConversion"/>
  </si>
  <si>
    <t xml:space="preserve">    - 거래금액 : [2.5 제안사 펀드현황] Sheet 상의 [펀드 순자산] 금액 ×1,000,000 (원단위)</t>
    <phoneticPr fontId="5" type="noConversion"/>
  </si>
  <si>
    <t xml:space="preserve">  1) 펀드 : [2.5 제안사 펀드현황] Sheet 상에 기재한 펀드</t>
    <phoneticPr fontId="5" type="noConversion"/>
  </si>
  <si>
    <t xml:space="preserve">  1) [2.5 제안사 펀드현황] Sheet 상의 펀드순</t>
    <phoneticPr fontId="7" type="noConversion"/>
  </si>
  <si>
    <t xml:space="preserve">  - 공동제안일 경우 [제안펀드] 및 [출자예상내역] Sheet은 동일 내용으로 작성하여 개별 제출</t>
  </si>
  <si>
    <t xml:space="preserve">   - [자본시장과금융투자업에관한법률]제9조18항7호('15.7.24자 삭제되기 전의 것을 말함)에</t>
  </si>
  <si>
    <t xml:space="preserve">   - [자본시장과금융투자업에관한법률]제9조19항1호에 따른 경영참여형 사모집합투자기구</t>
  </si>
  <si>
    <t xml:space="preserve">   - [중소기업창원지원법]제2조제5호에 따른 중소기업창업투자조합</t>
  </si>
  <si>
    <t xml:space="preserve">   - [벤처기업육성에관한특별조치법]제4조의3에 따른 한국벤처투자조합</t>
  </si>
  <si>
    <t xml:space="preserve">   - [부품·소재전문기업등의육성에관한특별조치법]제6조에 따른 부품·소재전문투자조합</t>
  </si>
  <si>
    <t xml:space="preserve">   - [여신전문금융업법]제41조제3항에 따른 신기술사업투자조합</t>
  </si>
  <si>
    <t xml:space="preserve">   - [농림수산식품투자조합결성및운용에관한법률]제8조1항1호 및 동법률제8조1항6호에 따른 조합</t>
  </si>
  <si>
    <t xml:space="preserve">   - [자본시장과금융투자업에관한법률]제9조18항1호에 따른 사모투자신탁 (채권형 제외)</t>
  </si>
  <si>
    <t xml:space="preserve">   - [자본시장과금융투자업에관한법률]제9조18항2호에 따른 사모투자회사</t>
  </si>
  <si>
    <t xml:space="preserve">   - [해외자원개발사업법]제13조2항에 따른 해외자원개발투자전문회사</t>
  </si>
  <si>
    <t xml:space="preserve">   - [산업발전법] 제15조(법률 제9584호 산업발전법 전부개정 법률로 개정되기 전의 것을 말함)에 따라</t>
  </si>
  <si>
    <t xml:space="preserve">      등록된 기업구조조정조합 및 [산업발전법]제20조에 따른 기업구조개선 경영참여형 사모집합투자기구</t>
  </si>
  <si>
    <t>[(미회수투자자산 가치총액) + (예금 등 투자자산 이외 자산총액) - (미지급 등 부채총액)]</t>
  </si>
  <si>
    <t>※  [2.5 제안사 펀드현황] ·  [4.2 핵심운용인력 변경이력] 작성관련 정의</t>
  </si>
  <si>
    <t xml:space="preserve">     ※ [공직유관단체 코드] Sheet 상의 단체목록 참고하여 공직유관단체명 작성, 코드가 자동입력되는지 확인 필요</t>
  </si>
  <si>
    <t xml:space="preserve">   - 재직회사 : 재직회사 유형 선택, 공직유관단체일 경우 [공직유관단체 코드] Sheet 상의 단체목록 참고하여 작성</t>
  </si>
  <si>
    <t>회수투자자산</t>
    <phoneticPr fontId="7" type="noConversion"/>
  </si>
  <si>
    <t>부실발생기준에 의거한 회계상
감액내역</t>
    <phoneticPr fontId="7" type="noConversion"/>
  </si>
  <si>
    <t>미회수투자자산</t>
    <phoneticPr fontId="7" type="noConversion"/>
  </si>
  <si>
    <t>기타사항</t>
    <phoneticPr fontId="7" type="noConversion"/>
  </si>
  <si>
    <t>펀드
사업자번호(고유번호)</t>
    <phoneticPr fontId="7" type="noConversion"/>
  </si>
  <si>
    <t>투자원금</t>
    <phoneticPr fontId="7" type="noConversion"/>
  </si>
  <si>
    <t>가치산출근거</t>
    <phoneticPr fontId="7" type="noConversion"/>
  </si>
  <si>
    <t>펀드명칭</t>
    <phoneticPr fontId="7" type="noConversion"/>
  </si>
  <si>
    <t>펀드개요</t>
    <phoneticPr fontId="7" type="noConversion"/>
  </si>
  <si>
    <t>펀드규모</t>
    <phoneticPr fontId="7" type="noConversion"/>
  </si>
  <si>
    <t>펀드 존속기간</t>
    <phoneticPr fontId="7" type="noConversion"/>
  </si>
  <si>
    <t>보수</t>
    <phoneticPr fontId="7" type="noConversion"/>
  </si>
  <si>
    <t>펀드수익율</t>
    <phoneticPr fontId="7" type="noConversion"/>
  </si>
  <si>
    <t>투자 및 회수</t>
    <phoneticPr fontId="7" type="noConversion"/>
  </si>
  <si>
    <t>미회수투자자산</t>
    <phoneticPr fontId="7" type="noConversion"/>
  </si>
  <si>
    <t>분배 및 비용</t>
    <phoneticPr fontId="7" type="noConversion"/>
  </si>
  <si>
    <t>예금 등
투자자산
이외 
자산총액</t>
    <phoneticPr fontId="7" type="noConversion"/>
  </si>
  <si>
    <t>미지급등
부채총액</t>
    <phoneticPr fontId="7" type="noConversion"/>
  </si>
  <si>
    <t>펀드
 순자산</t>
    <phoneticPr fontId="7" type="noConversion"/>
  </si>
  <si>
    <t>추가투자
예상금액</t>
    <phoneticPr fontId="7" type="noConversion"/>
  </si>
  <si>
    <t>핵심운용인력1 (최초규약상)</t>
    <phoneticPr fontId="7" type="noConversion"/>
  </si>
  <si>
    <t>핵심운용인력2 (최초규약상)</t>
    <phoneticPr fontId="7" type="noConversion"/>
  </si>
  <si>
    <t>핵심운용인력3 (최초규약상)</t>
    <phoneticPr fontId="7" type="noConversion"/>
  </si>
  <si>
    <t>최초규약상 핵심 운용인력 수</t>
    <phoneticPr fontId="7" type="noConversion"/>
  </si>
  <si>
    <t>핵심운용인력1(청산시 or 작성기준일 상)</t>
    <phoneticPr fontId="7" type="noConversion"/>
  </si>
  <si>
    <t>핵심운용인력2(청산시 or 작성기준일 상)</t>
    <phoneticPr fontId="7" type="noConversion"/>
  </si>
  <si>
    <t>핵심운용인력3(청산시 or 작성기준일 상)</t>
    <phoneticPr fontId="7" type="noConversion"/>
  </si>
  <si>
    <t>핵심인력변경횟수</t>
    <phoneticPr fontId="7" type="noConversion"/>
  </si>
  <si>
    <t>운용사수</t>
    <phoneticPr fontId="7" type="noConversion"/>
  </si>
  <si>
    <t>제안사출자</t>
    <phoneticPr fontId="5" type="noConversion"/>
  </si>
  <si>
    <t>공동운용사1출자</t>
    <phoneticPr fontId="5" type="noConversion"/>
  </si>
  <si>
    <t>공동운용사2출자</t>
    <phoneticPr fontId="5" type="noConversion"/>
  </si>
  <si>
    <t>투자자1 출자</t>
    <phoneticPr fontId="5" type="noConversion"/>
  </si>
  <si>
    <t>투자자2 출자</t>
    <phoneticPr fontId="5" type="noConversion"/>
  </si>
  <si>
    <t>투자자3 출자</t>
    <phoneticPr fontId="5" type="noConversion"/>
  </si>
  <si>
    <t>펀드법적유형</t>
    <phoneticPr fontId="7" type="noConversion"/>
  </si>
  <si>
    <t>주목적투자분야</t>
    <phoneticPr fontId="7" type="noConversion"/>
  </si>
  <si>
    <t>주된
투자유형</t>
    <phoneticPr fontId="7" type="noConversion"/>
  </si>
  <si>
    <t>약정
총액</t>
    <phoneticPr fontId="7" type="noConversion"/>
  </si>
  <si>
    <t>결성(예정)일</t>
    <phoneticPr fontId="7" type="noConversion"/>
  </si>
  <si>
    <t>해산(예정)일</t>
    <phoneticPr fontId="7" type="noConversion"/>
  </si>
  <si>
    <t>기준
수익률</t>
    <phoneticPr fontId="7" type="noConversion"/>
  </si>
  <si>
    <t>관리보수</t>
    <phoneticPr fontId="7" type="noConversion"/>
  </si>
  <si>
    <t>Multiple</t>
    <phoneticPr fontId="7" type="noConversion"/>
  </si>
  <si>
    <t>투자
총액</t>
    <phoneticPr fontId="7" type="noConversion"/>
  </si>
  <si>
    <t>투자
원금
총액</t>
    <phoneticPr fontId="7" type="noConversion"/>
  </si>
  <si>
    <t>출자자앞
분배총액</t>
    <phoneticPr fontId="7" type="noConversion"/>
  </si>
  <si>
    <t>성과보수
운용인력
분배총액</t>
    <phoneticPr fontId="7" type="noConversion"/>
  </si>
  <si>
    <t>비용
지급총액</t>
    <phoneticPr fontId="7" type="noConversion"/>
  </si>
  <si>
    <t>성명</t>
    <phoneticPr fontId="5" type="noConversion"/>
  </si>
  <si>
    <t>시작일</t>
    <phoneticPr fontId="5" type="noConversion"/>
  </si>
  <si>
    <t>재직여부</t>
    <phoneticPr fontId="5" type="noConversion"/>
  </si>
  <si>
    <t>약정액</t>
    <phoneticPr fontId="7" type="noConversion"/>
  </si>
  <si>
    <t>운용사명</t>
    <phoneticPr fontId="5" type="noConversion"/>
  </si>
  <si>
    <t>우선손실
충당액</t>
    <phoneticPr fontId="7" type="noConversion"/>
  </si>
  <si>
    <t>제안사 대표이사</t>
    <phoneticPr fontId="1" type="noConversion"/>
  </si>
  <si>
    <t>대표이사 재직기간</t>
    <phoneticPr fontId="1" type="noConversion"/>
  </si>
  <si>
    <t>비고</t>
    <phoneticPr fontId="1" type="noConversion"/>
  </si>
  <si>
    <t>구분</t>
    <phoneticPr fontId="1" type="noConversion"/>
  </si>
  <si>
    <t>이름</t>
    <phoneticPr fontId="1" type="noConversion"/>
  </si>
  <si>
    <t>시작일</t>
    <phoneticPr fontId="1" type="noConversion"/>
  </si>
  <si>
    <t>종료일</t>
    <phoneticPr fontId="1" type="noConversion"/>
  </si>
  <si>
    <t>기간(년수)</t>
    <phoneticPr fontId="1" type="noConversion"/>
  </si>
  <si>
    <t>주주명</t>
    <phoneticPr fontId="7" type="noConversion"/>
  </si>
  <si>
    <t>보유주식수</t>
    <phoneticPr fontId="1" type="noConversion"/>
  </si>
  <si>
    <t>지분율</t>
    <phoneticPr fontId="7" type="noConversion"/>
  </si>
  <si>
    <t>최대주주와의 관계</t>
    <phoneticPr fontId="7" type="noConversion"/>
  </si>
  <si>
    <t>핵심운용인력 여부</t>
    <phoneticPr fontId="1" type="noConversion"/>
  </si>
  <si>
    <t>비고</t>
    <phoneticPr fontId="7" type="noConversion"/>
  </si>
  <si>
    <t>제안사명</t>
    <phoneticPr fontId="7" type="noConversion"/>
  </si>
  <si>
    <t>법인
등록번호</t>
    <phoneticPr fontId="1" type="noConversion"/>
  </si>
  <si>
    <t>사업자
등록번호</t>
    <phoneticPr fontId="1" type="noConversion"/>
  </si>
  <si>
    <t>제안사유형</t>
    <phoneticPr fontId="7" type="noConversion"/>
  </si>
  <si>
    <t>총발행주식수</t>
    <phoneticPr fontId="1" type="noConversion"/>
  </si>
  <si>
    <t>스튜어드십 코드 참여여부</t>
    <phoneticPr fontId="1" type="noConversion"/>
  </si>
  <si>
    <t>펀드운용
업무
시작일</t>
    <phoneticPr fontId="7" type="noConversion"/>
  </si>
  <si>
    <t>운용펀드
최초결성일
(VC)</t>
    <phoneticPr fontId="7" type="noConversion"/>
  </si>
  <si>
    <t>운용펀드
최초결성일
(VC외)</t>
    <phoneticPr fontId="7" type="noConversion"/>
  </si>
  <si>
    <t>전체
인원수</t>
    <phoneticPr fontId="7" type="noConversion"/>
  </si>
  <si>
    <t>펀드운용
담당
인력수</t>
    <phoneticPr fontId="7" type="noConversion"/>
  </si>
  <si>
    <t>자본계정
투자
담당인력수</t>
    <phoneticPr fontId="7" type="noConversion"/>
  </si>
  <si>
    <t>내부통제
기준 보유
유무</t>
    <phoneticPr fontId="1" type="noConversion"/>
  </si>
  <si>
    <t>운용인력앞성과보수
지급규정
보유 유무</t>
    <phoneticPr fontId="1" type="noConversion"/>
  </si>
  <si>
    <t>성명</t>
    <phoneticPr fontId="7" type="noConversion"/>
  </si>
  <si>
    <t>직위</t>
    <phoneticPr fontId="7" type="noConversion"/>
  </si>
  <si>
    <t>팩스</t>
    <phoneticPr fontId="7" type="noConversion"/>
  </si>
  <si>
    <t>Email</t>
    <phoneticPr fontId="7" type="noConversion"/>
  </si>
  <si>
    <t>약정총액</t>
    <phoneticPr fontId="7" type="noConversion"/>
  </si>
  <si>
    <t>투자총액</t>
    <phoneticPr fontId="7" type="noConversion"/>
  </si>
  <si>
    <t>성과보수
지급총액</t>
    <phoneticPr fontId="7" type="noConversion"/>
  </si>
  <si>
    <t>펀드
수익율
(Multiple)</t>
    <phoneticPr fontId="7" type="noConversion"/>
  </si>
  <si>
    <t>납입총액</t>
    <phoneticPr fontId="7" type="noConversion"/>
  </si>
  <si>
    <t>회수총액</t>
    <phoneticPr fontId="7" type="noConversion"/>
  </si>
  <si>
    <t>투자건수
(회수료)</t>
    <phoneticPr fontId="7" type="noConversion"/>
  </si>
  <si>
    <t>미회수
투자자산
가치총액</t>
    <phoneticPr fontId="7" type="noConversion"/>
  </si>
  <si>
    <t>투자금액
가중평균
수익율
(회수료)</t>
    <phoneticPr fontId="7" type="noConversion"/>
  </si>
  <si>
    <t>대표이사/참여인력</t>
    <phoneticPr fontId="7" type="noConversion"/>
  </si>
  <si>
    <t>현재 재직회사</t>
    <phoneticPr fontId="7" type="noConversion"/>
  </si>
  <si>
    <t>인력구분</t>
    <phoneticPr fontId="7" type="noConversion"/>
  </si>
  <si>
    <t>주요평가
대상3인</t>
    <phoneticPr fontId="1" type="noConversion"/>
  </si>
  <si>
    <t>제재</t>
    <phoneticPr fontId="7" type="noConversion"/>
  </si>
  <si>
    <t>투자관련
경력
(년수)</t>
    <phoneticPr fontId="7" type="noConversion"/>
  </si>
  <si>
    <t>산업경력
(년수)</t>
    <phoneticPr fontId="1" type="noConversion"/>
  </si>
  <si>
    <t>투자 및 회수실적</t>
    <phoneticPr fontId="7" type="noConversion"/>
  </si>
  <si>
    <t>현재 관리중인 투자</t>
    <phoneticPr fontId="5" type="noConversion"/>
  </si>
  <si>
    <t>성명</t>
    <phoneticPr fontId="7" type="noConversion"/>
  </si>
  <si>
    <t>주민등록번호상 앞6자리</t>
    <phoneticPr fontId="7" type="noConversion"/>
  </si>
  <si>
    <t>국적</t>
    <phoneticPr fontId="7" type="noConversion"/>
  </si>
  <si>
    <t>회사명</t>
    <phoneticPr fontId="7" type="noConversion"/>
  </si>
  <si>
    <t>부서</t>
    <phoneticPr fontId="7" type="noConversion"/>
  </si>
  <si>
    <t>직위</t>
    <phoneticPr fontId="7" type="noConversion"/>
  </si>
  <si>
    <t>제안사
지분보유
여부</t>
    <phoneticPr fontId="1" type="noConversion"/>
  </si>
  <si>
    <t>제안사
등기임원
등재여부</t>
    <phoneticPr fontId="1" type="noConversion"/>
  </si>
  <si>
    <t>주요담당업무</t>
    <phoneticPr fontId="7" type="noConversion"/>
  </si>
  <si>
    <t>전화번호</t>
    <phoneticPr fontId="7" type="noConversion"/>
  </si>
  <si>
    <t>휴대전화번호</t>
    <phoneticPr fontId="7" type="noConversion"/>
  </si>
  <si>
    <t>이메일</t>
    <phoneticPr fontId="7" type="noConversion"/>
  </si>
  <si>
    <t>제재경력여부</t>
    <phoneticPr fontId="7" type="noConversion"/>
  </si>
  <si>
    <t>제재내역</t>
    <phoneticPr fontId="7" type="noConversion"/>
  </si>
  <si>
    <t>투자
건수</t>
    <phoneticPr fontId="7" type="noConversion"/>
  </si>
  <si>
    <t>투자건수
(회수료)</t>
    <phoneticPr fontId="7" type="noConversion"/>
  </si>
  <si>
    <t>투자총액</t>
    <phoneticPr fontId="7" type="noConversion"/>
  </si>
  <si>
    <t>회수총액</t>
    <phoneticPr fontId="7" type="noConversion"/>
  </si>
  <si>
    <t>미회수
투자자산
투자원금
총액</t>
    <phoneticPr fontId="7" type="noConversion"/>
  </si>
  <si>
    <t>미회수
투자자산
가치총액</t>
    <phoneticPr fontId="7" type="noConversion"/>
  </si>
  <si>
    <t>투자금액
가중평균
수익율</t>
    <phoneticPr fontId="7" type="noConversion"/>
  </si>
  <si>
    <t>투자금액
가중평균수익율
(회수료)</t>
    <phoneticPr fontId="7" type="noConversion"/>
  </si>
  <si>
    <t>미회수
투자건수</t>
    <phoneticPr fontId="5" type="noConversion"/>
  </si>
  <si>
    <t>미회수투자자산
투자원금총액</t>
    <phoneticPr fontId="5" type="noConversion"/>
  </si>
  <si>
    <t>미회수투자자산가치총액</t>
    <phoneticPr fontId="5" type="noConversion"/>
  </si>
  <si>
    <t>펀드명</t>
    <phoneticPr fontId="7" type="noConversion"/>
  </si>
  <si>
    <t>회사경력</t>
    <phoneticPr fontId="1" type="noConversion"/>
  </si>
  <si>
    <t>부서경력</t>
    <phoneticPr fontId="1" type="noConversion"/>
  </si>
  <si>
    <t>투자 내역</t>
    <phoneticPr fontId="1" type="noConversion"/>
  </si>
  <si>
    <t>투자건 담당 기간</t>
    <phoneticPr fontId="7" type="noConversion"/>
  </si>
  <si>
    <t>담당 역할(중복선택 가능)</t>
    <phoneticPr fontId="1" type="noConversion"/>
  </si>
  <si>
    <t>투자펀드 내역(펀드계정일 경우 작성)</t>
    <phoneticPr fontId="1" type="noConversion"/>
  </si>
  <si>
    <t>검증인</t>
    <phoneticPr fontId="7" type="noConversion"/>
  </si>
  <si>
    <t>재직회사명</t>
    <phoneticPr fontId="7" type="noConversion"/>
  </si>
  <si>
    <t>기간</t>
    <phoneticPr fontId="1" type="noConversion"/>
  </si>
  <si>
    <t>부서명</t>
    <phoneticPr fontId="1" type="noConversion"/>
  </si>
  <si>
    <t>피투자기업명</t>
    <phoneticPr fontId="7" type="noConversion"/>
  </si>
  <si>
    <t>피투자기업
법인유형</t>
    <phoneticPr fontId="7" type="noConversion"/>
  </si>
  <si>
    <t>피투자기업
주요산업분야</t>
    <phoneticPr fontId="7" type="noConversion"/>
  </si>
  <si>
    <t>제안펀드 신청분야
관련성</t>
    <phoneticPr fontId="1" type="noConversion"/>
  </si>
  <si>
    <t>투자자금 용도 및 사업내용</t>
    <phoneticPr fontId="1" type="noConversion"/>
  </si>
  <si>
    <t>투자일</t>
    <phoneticPr fontId="7" type="noConversion"/>
  </si>
  <si>
    <t>투자형태</t>
    <phoneticPr fontId="7" type="noConversion"/>
  </si>
  <si>
    <t>투자금액</t>
    <phoneticPr fontId="7" type="noConversion"/>
  </si>
  <si>
    <t>투자시점
취득
지분율</t>
    <phoneticPr fontId="1" type="noConversion"/>
  </si>
  <si>
    <t>회수여부</t>
    <phoneticPr fontId="7" type="noConversion"/>
  </si>
  <si>
    <t>투자
수익율
(IRR)</t>
    <phoneticPr fontId="7" type="noConversion"/>
  </si>
  <si>
    <t>최종회수일</t>
    <phoneticPr fontId="7" type="noConversion"/>
  </si>
  <si>
    <t>투자원금</t>
    <phoneticPr fontId="7" type="noConversion"/>
  </si>
  <si>
    <t>회수방법</t>
    <phoneticPr fontId="7" type="noConversion"/>
  </si>
  <si>
    <t>투자
기간</t>
    <phoneticPr fontId="7" type="noConversion"/>
  </si>
  <si>
    <t>감액
여부</t>
    <phoneticPr fontId="7" type="noConversion"/>
  </si>
  <si>
    <t>감액
금액</t>
    <phoneticPr fontId="7" type="noConversion"/>
  </si>
  <si>
    <t>시장성유무</t>
    <phoneticPr fontId="7" type="noConversion"/>
  </si>
  <si>
    <t>가치</t>
    <phoneticPr fontId="7" type="noConversion"/>
  </si>
  <si>
    <t>가치산출근거</t>
    <phoneticPr fontId="7" type="noConversion"/>
  </si>
  <si>
    <t>시작일</t>
    <phoneticPr fontId="7" type="noConversion"/>
  </si>
  <si>
    <t>종료일</t>
    <phoneticPr fontId="7" type="noConversion"/>
  </si>
  <si>
    <t>의사
결정</t>
    <phoneticPr fontId="1" type="noConversion"/>
  </si>
  <si>
    <t>발굴</t>
    <phoneticPr fontId="1" type="noConversion"/>
  </si>
  <si>
    <t>투자
검토 및
실행</t>
    <phoneticPr fontId="7" type="noConversion"/>
  </si>
  <si>
    <t>사후
관리</t>
    <phoneticPr fontId="7" type="noConversion"/>
  </si>
  <si>
    <t>회수</t>
    <phoneticPr fontId="7" type="noConversion"/>
  </si>
  <si>
    <t>담당 역할 상세서술</t>
    <phoneticPr fontId="1" type="noConversion"/>
  </si>
  <si>
    <t>펀드명</t>
    <phoneticPr fontId="7" type="noConversion"/>
  </si>
  <si>
    <t>펀드법적유형</t>
    <phoneticPr fontId="7" type="noConversion"/>
  </si>
  <si>
    <t>해당펀드 주목적투자분야와 
제안펀드의 신청분야 일치여부</t>
    <phoneticPr fontId="1" type="noConversion"/>
  </si>
  <si>
    <t>인력구분</t>
    <phoneticPr fontId="1" type="noConversion"/>
  </si>
  <si>
    <t>참여공직유관단체명</t>
    <phoneticPr fontId="1" type="noConversion"/>
  </si>
  <si>
    <t>공직유관단체
코드</t>
    <phoneticPr fontId="1" type="noConversion"/>
  </si>
  <si>
    <t>펀드
담당업무
시작일</t>
    <phoneticPr fontId="1" type="noConversion"/>
  </si>
  <si>
    <t>펀드
담당업무
종료일</t>
    <phoneticPr fontId="1" type="noConversion"/>
  </si>
  <si>
    <t>기간
(년수)</t>
    <phoneticPr fontId="1" type="noConversion"/>
  </si>
  <si>
    <t>소속</t>
    <phoneticPr fontId="7" type="noConversion"/>
  </si>
  <si>
    <t>연락처</t>
    <phoneticPr fontId="7" type="noConversion"/>
  </si>
  <si>
    <t>거래금액</t>
    <phoneticPr fontId="7" type="noConversion"/>
  </si>
  <si>
    <t>기재대상핵심인력 변경구분</t>
    <phoneticPr fontId="7" type="noConversion"/>
  </si>
  <si>
    <t>변경일자</t>
    <phoneticPr fontId="7" type="noConversion"/>
  </si>
  <si>
    <t>업무협력 개요</t>
    <phoneticPr fontId="7" type="noConversion"/>
  </si>
  <si>
    <t>투자 및 거래</t>
    <phoneticPr fontId="7" type="noConversion"/>
  </si>
  <si>
    <t>업무협력 기간</t>
    <phoneticPr fontId="7" type="noConversion"/>
  </si>
  <si>
    <t>증빙서류
제출여부</t>
    <phoneticPr fontId="7" type="noConversion"/>
  </si>
  <si>
    <t>업무협력
사업명</t>
    <phoneticPr fontId="7" type="noConversion"/>
  </si>
  <si>
    <t>산업은행
담당부서</t>
    <phoneticPr fontId="7" type="noConversion"/>
  </si>
  <si>
    <t>산업은행
담당자</t>
    <phoneticPr fontId="7" type="noConversion"/>
  </si>
  <si>
    <t>업무협력
항목</t>
    <phoneticPr fontId="7" type="noConversion"/>
  </si>
  <si>
    <t>업무협력 내용 상세기술</t>
    <phoneticPr fontId="7" type="noConversion"/>
  </si>
  <si>
    <t>투자 및 거래기업명</t>
    <phoneticPr fontId="7" type="noConversion"/>
  </si>
  <si>
    <t>투자 및 거래금액</t>
    <phoneticPr fontId="7" type="noConversion"/>
  </si>
  <si>
    <t>기간(년수)</t>
    <phoneticPr fontId="7" type="noConversion"/>
  </si>
  <si>
    <t>투자발굴 대상 개요</t>
    <phoneticPr fontId="7" type="noConversion"/>
  </si>
  <si>
    <t>증빙서류
제출여부</t>
    <phoneticPr fontId="7" type="noConversion"/>
  </si>
  <si>
    <t>검토기업
법인유형</t>
    <phoneticPr fontId="1" type="noConversion"/>
  </si>
  <si>
    <t>제안펀드
신청분야
관련성</t>
    <phoneticPr fontId="1" type="noConversion"/>
  </si>
  <si>
    <t>예상
투자형태</t>
    <phoneticPr fontId="7" type="noConversion"/>
  </si>
  <si>
    <t>투자</t>
    <phoneticPr fontId="7" type="noConversion"/>
  </si>
  <si>
    <t>검토기업명</t>
    <phoneticPr fontId="7" type="noConversion"/>
  </si>
  <si>
    <t>검토기업
주요산업분야</t>
    <phoneticPr fontId="1" type="noConversion"/>
  </si>
  <si>
    <t>MOU
체결유무</t>
    <phoneticPr fontId="1" type="noConversion"/>
  </si>
  <si>
    <t>예상
투자금액</t>
    <phoneticPr fontId="7" type="noConversion"/>
  </si>
  <si>
    <t>제안서
작성
기준일</t>
    <phoneticPr fontId="7" type="noConversion"/>
  </si>
  <si>
    <t>제안펀드</t>
    <phoneticPr fontId="7" type="noConversion"/>
  </si>
  <si>
    <t>보수</t>
    <phoneticPr fontId="5" type="noConversion"/>
  </si>
  <si>
    <t>제안사1</t>
    <phoneticPr fontId="5" type="noConversion"/>
  </si>
  <si>
    <t>제안사2</t>
    <phoneticPr fontId="5" type="noConversion"/>
  </si>
  <si>
    <t>제안사3</t>
    <phoneticPr fontId="5" type="noConversion"/>
  </si>
  <si>
    <t>제안펀드 담당자</t>
    <phoneticPr fontId="7" type="noConversion"/>
  </si>
  <si>
    <t>공동투자약정 내역 1</t>
    <phoneticPr fontId="7" type="noConversion"/>
  </si>
  <si>
    <t>공동투자약정 내역 2</t>
    <phoneticPr fontId="7" type="noConversion"/>
  </si>
  <si>
    <t>공동투자약정 내역 3</t>
    <phoneticPr fontId="7" type="noConversion"/>
  </si>
  <si>
    <t>공동투자약정 내역 4</t>
    <phoneticPr fontId="7" type="noConversion"/>
  </si>
  <si>
    <t>투자기구</t>
    <phoneticPr fontId="7" type="noConversion"/>
  </si>
  <si>
    <t>신청리그</t>
    <phoneticPr fontId="7" type="noConversion"/>
  </si>
  <si>
    <t>신청분야
(필수)</t>
    <phoneticPr fontId="7" type="noConversion"/>
  </si>
  <si>
    <t>상세 기재
(운용사제안
주목적투자분야 선택시)</t>
    <phoneticPr fontId="1" type="noConversion"/>
  </si>
  <si>
    <t>신청분야2
(선택)</t>
    <phoneticPr fontId="1" type="noConversion"/>
  </si>
  <si>
    <t>펀드규모</t>
    <phoneticPr fontId="5" type="noConversion"/>
  </si>
  <si>
    <t>KDB출자
요청액</t>
    <phoneticPr fontId="5" type="noConversion"/>
  </si>
  <si>
    <t>존속기간</t>
    <phoneticPr fontId="7" type="noConversion"/>
  </si>
  <si>
    <t>투자기간</t>
    <phoneticPr fontId="7" type="noConversion"/>
  </si>
  <si>
    <t>납입방식</t>
    <phoneticPr fontId="7" type="noConversion"/>
  </si>
  <si>
    <t>목표
수익율
(IRR)</t>
    <phoneticPr fontId="7" type="noConversion"/>
  </si>
  <si>
    <t>기준
수익률</t>
    <phoneticPr fontId="7" type="noConversion"/>
  </si>
  <si>
    <t>회사명</t>
    <phoneticPr fontId="5" type="noConversion"/>
  </si>
  <si>
    <t>법인등록번호</t>
    <phoneticPr fontId="7" type="noConversion"/>
  </si>
  <si>
    <t>출자약정예상액</t>
    <phoneticPr fontId="7" type="noConversion"/>
  </si>
  <si>
    <t>우선
손실
충당
비율</t>
    <phoneticPr fontId="7" type="noConversion"/>
  </si>
  <si>
    <t>참여
핵심
운용
인력수</t>
    <phoneticPr fontId="5" type="noConversion"/>
  </si>
  <si>
    <t>참여
일반
운용
인력수</t>
    <phoneticPr fontId="5" type="noConversion"/>
  </si>
  <si>
    <t>성명</t>
    <phoneticPr fontId="5" type="noConversion"/>
  </si>
  <si>
    <t>소속</t>
    <phoneticPr fontId="5" type="noConversion"/>
  </si>
  <si>
    <t>연락처</t>
    <phoneticPr fontId="5" type="noConversion"/>
  </si>
  <si>
    <t>약정
체결일자</t>
    <phoneticPr fontId="5" type="noConversion"/>
  </si>
  <si>
    <t>약정체결
상대투자자</t>
    <phoneticPr fontId="5" type="noConversion"/>
  </si>
  <si>
    <t>상대투자자
유형</t>
    <phoneticPr fontId="5" type="noConversion"/>
  </si>
  <si>
    <t>공동투자
약정금액</t>
    <phoneticPr fontId="5" type="noConversion"/>
  </si>
  <si>
    <t>증빙서류
제출여부</t>
    <phoneticPr fontId="1" type="noConversion"/>
  </si>
  <si>
    <t>출자확정구분</t>
    <phoneticPr fontId="7" type="noConversion"/>
  </si>
  <si>
    <t>출자약정예상액</t>
    <phoneticPr fontId="7" type="noConversion"/>
  </si>
  <si>
    <t>우선손실충당비율</t>
    <phoneticPr fontId="7" type="noConversion"/>
  </si>
  <si>
    <t>우선손실충당예상액</t>
    <phoneticPr fontId="7" type="noConversion"/>
  </si>
  <si>
    <t>ⅲ) KDB 앞 제안하는 펀드에서 투자대상기업 발굴, 투자검토, 투자실행, 사후관리, 회수 등</t>
    <phoneticPr fontId="7" type="noConversion"/>
  </si>
  <si>
    <t xml:space="preserve">    펀드운용 실무를 담당할 인력</t>
    <phoneticPr fontId="1" type="noConversion"/>
  </si>
  <si>
    <t xml:space="preserve">ⅰ) 핵심운용인력중 규약(또는 정관) 상에 타펀드에 대한 겸임을 금지하는 </t>
    <phoneticPr fontId="7" type="noConversion"/>
  </si>
  <si>
    <t xml:space="preserve">    겸임금지조항 및 교체금지조항이 적용될 인력으로,</t>
    <phoneticPr fontId="1" type="noConversion"/>
  </si>
  <si>
    <t>가인베스트먼트</t>
    <phoneticPr fontId="1" type="noConversion"/>
  </si>
  <si>
    <t>다인베스트먼트</t>
    <phoneticPr fontId="1" type="noConversion"/>
  </si>
  <si>
    <t>가인베스트먼트</t>
    <phoneticPr fontId="1" type="noConversion"/>
  </si>
  <si>
    <t>펀드구분</t>
    <phoneticPr fontId="1" type="noConversion"/>
  </si>
  <si>
    <t>펀드1호</t>
    <phoneticPr fontId="1" type="noConversion"/>
  </si>
  <si>
    <t>펀드2호</t>
    <phoneticPr fontId="1" type="noConversion"/>
  </si>
  <si>
    <t>펀드3호</t>
    <phoneticPr fontId="1" type="noConversion"/>
  </si>
  <si>
    <t>펀드4호</t>
    <phoneticPr fontId="1" type="noConversion"/>
  </si>
  <si>
    <t>PE펀드</t>
  </si>
  <si>
    <t>PE펀드</t>
    <phoneticPr fontId="7" type="noConversion"/>
  </si>
  <si>
    <t>VC펀드</t>
  </si>
  <si>
    <t>VC펀드</t>
    <phoneticPr fontId="7" type="noConversion"/>
  </si>
  <si>
    <t>기타 주식등 투자펀드</t>
  </si>
  <si>
    <t>기타 주식등 투자펀드</t>
    <phoneticPr fontId="1" type="noConversion"/>
  </si>
  <si>
    <t>펀드1호</t>
    <phoneticPr fontId="1" type="noConversion"/>
  </si>
  <si>
    <t xml:space="preserve">    - 지원분야가 "대형"인 경우, 150,000백만원 선택</t>
    <phoneticPr fontId="5" type="noConversion"/>
  </si>
  <si>
    <t xml:space="preserve">    - 지원분야가 "중형"인 경우, 100,000백만원 선택</t>
    <phoneticPr fontId="5" type="noConversion"/>
  </si>
  <si>
    <t xml:space="preserve">    - 지원분야가 "소형"인 경우, 60,000백만원 선택</t>
    <phoneticPr fontId="5" type="noConversion"/>
  </si>
  <si>
    <t>우대분야
(M&amp;A)</t>
  </si>
  <si>
    <t>우대분야
(M&amp;A)</t>
    <phoneticPr fontId="1" type="noConversion"/>
  </si>
  <si>
    <t>국내기업의
해외진출 지원</t>
    <phoneticPr fontId="1" type="noConversion"/>
  </si>
  <si>
    <t>금융회사계열 PEF 운용사</t>
  </si>
  <si>
    <t>이ㅇㅇ</t>
  </si>
  <si>
    <t>김ㅇㅇ</t>
  </si>
  <si>
    <t>ABC Inc.</t>
  </si>
  <si>
    <t>가나다</t>
  </si>
  <si>
    <t>ABD㈜</t>
  </si>
  <si>
    <t>이00</t>
  </si>
  <si>
    <t>이00
김00</t>
  </si>
  <si>
    <t>김00</t>
  </si>
  <si>
    <t>가인베스트먼트㈜</t>
  </si>
  <si>
    <t>02-0000-0000</t>
  </si>
  <si>
    <t>010-0000-0000</t>
  </si>
  <si>
    <t>박00</t>
  </si>
  <si>
    <t>최00</t>
  </si>
  <si>
    <t>성00</t>
  </si>
  <si>
    <t>한국은행</t>
  </si>
  <si>
    <t>나인베스트먼트㈜</t>
  </si>
  <si>
    <t>PE투자팀</t>
  </si>
  <si>
    <t>C기업</t>
  </si>
  <si>
    <t>D기업</t>
  </si>
  <si>
    <t>E기업</t>
  </si>
  <si>
    <t>A펀드</t>
  </si>
  <si>
    <t>0000-0000</t>
  </si>
  <si>
    <t>00고등학교</t>
  </si>
  <si>
    <t>PE본부</t>
  </si>
  <si>
    <t>팀장</t>
  </si>
  <si>
    <t>VC본부</t>
  </si>
  <si>
    <t>본부장</t>
  </si>
  <si>
    <t>차장</t>
  </si>
  <si>
    <t>1. 지분율이 높은순으로 작성</t>
    <phoneticPr fontId="5" type="noConversion"/>
  </si>
  <si>
    <t>2. 금번 제안펀드의 핵심운용인력이 지분 보유시, "핵심운용인력 여부" 란에 해당내용 선택</t>
    <phoneticPr fontId="5" type="noConversion"/>
  </si>
  <si>
    <t xml:space="preserve">3. 제안사의 대표이사 및 핵심운용인력이 타법인을 경유하여 출자한 경우, 비고란에 타법인명과 지분율 기재 </t>
    <phoneticPr fontId="5" type="noConversion"/>
  </si>
  <si>
    <t>[2.4 제안사 대표이사 변경이력]</t>
    <phoneticPr fontId="5" type="noConversion"/>
  </si>
  <si>
    <t>1. 제안사 설립일부터 제안서 작성기준일까지의 대표이사 변경이력 모두 기재 단, 설립일부터 대표이사 변경이력 작성 불가한</t>
    <phoneticPr fontId="5" type="noConversion"/>
  </si>
  <si>
    <t xml:space="preserve">   경우, 현 대표이사 포함 최근 5명에 대한 변경이력 작성</t>
    <phoneticPr fontId="5" type="noConversion"/>
  </si>
  <si>
    <t>2. 대표이사 변경이력 작성이 불가한 경우, 현 사업부문 대표의 변경이력으로 변경 가능</t>
    <phoneticPr fontId="5" type="noConversion"/>
  </si>
  <si>
    <t>3. 2인 이상의 대표이사(또는 사업부문 대표)가 재직한 경우에도 모든 인원의 내용을 작성하고 특이사항은 비고란에 작성</t>
    <phoneticPr fontId="5" type="noConversion"/>
  </si>
  <si>
    <t xml:space="preserve">  16) 펀드 청산시 운용사가 자본계정을 통해 펀드 보유자산을 매수한 경우 회수한 것으로 작성</t>
    <phoneticPr fontId="5" type="noConversion"/>
  </si>
  <si>
    <t>[3.1 대표이사&amp;참여인력 개요]</t>
    <phoneticPr fontId="5" type="noConversion"/>
  </si>
  <si>
    <t>1. 작성대상 : 대표이사(또는 사업부문 대표) 및 제안펀드에 참여하는 대표펀드매니저, 핵심운용인력, 일반운용인력 및 관리인력</t>
    <phoneticPr fontId="5" type="noConversion"/>
  </si>
  <si>
    <t xml:space="preserve">    ※ 이후 Sheet 작성시, [3.1 대표이사&amp;참여인력 개요]에 작성된 대표이사(또는 사업부문 대표)의 내용으로 작성할 것 </t>
    <phoneticPr fontId="1" type="noConversion"/>
  </si>
  <si>
    <t>2. 작성순서</t>
    <phoneticPr fontId="5" type="noConversion"/>
  </si>
  <si>
    <t xml:space="preserve">  1) 대표이사(또는 사업부문 대표), 대표펀드매니저, 핵심운용인력, 일반운용인력, 관리인력 순</t>
    <phoneticPr fontId="5" type="noConversion"/>
  </si>
  <si>
    <t xml:space="preserve">  2) 제안 펀드의 운용에 있어 중요한 역할을 수행할 운용인력 순으로 기재하고,</t>
    <phoneticPr fontId="5" type="noConversion"/>
  </si>
  <si>
    <t xml:space="preserve"> ※  단, 제안펀드에 참여하지 않는 대표이사(또는 사업부문 대표)의 경우, 확인 불가시 작성 생략 가능</t>
    <phoneticPr fontId="5" type="noConversion"/>
  </si>
  <si>
    <t>[3.3 참여인력 학력]</t>
    <phoneticPr fontId="5" type="noConversion"/>
  </si>
  <si>
    <t xml:space="preserve">    ※ 학력 : 고등학교부터 기재하되, 최종학력이 맨위에 오도록 기재할 것</t>
    <phoneticPr fontId="5" type="noConversion"/>
  </si>
  <si>
    <t>[3.4 대표이사&amp;참여인력 경력]</t>
    <phoneticPr fontId="5" type="noConversion"/>
  </si>
  <si>
    <t xml:space="preserve">1. 작성대상 : 대표이사(또는 사업부문 대표), 핵심운용인력(대표펀드매니저 포함), 일반운용인력, 관리인력 </t>
    <phoneticPr fontId="5" type="noConversion"/>
  </si>
  <si>
    <t xml:space="preserve">    ※ 대표이사(또는 사업부문 대표) 필수 작성, 작성 생략 불가</t>
    <phoneticPr fontId="5" type="noConversion"/>
  </si>
  <si>
    <t>공동(각자)대표이사</t>
    <phoneticPr fontId="1" type="noConversion"/>
  </si>
  <si>
    <t>사업부문 대표</t>
    <phoneticPr fontId="1" type="noConversion"/>
  </si>
  <si>
    <t>√ 공직유관단체 검색하여 아래의 단체명을 기입하고, 코드가 자동입력되는지 확인 필수</t>
    <phoneticPr fontId="1" type="noConversion"/>
  </si>
  <si>
    <t xml:space="preserve">  1) [3.1 대표이사&amp;참여인력 개요] Sheet의 입력된 인력순</t>
    <phoneticPr fontId="1" type="noConversion"/>
  </si>
  <si>
    <t>1. 작성대상 : [3.1 대표이사&amp;참여인력 개요] Sheet의 입력된 인력</t>
    <phoneticPr fontId="1" type="noConversion"/>
  </si>
</sst>
</file>

<file path=xl/styles.xml><?xml version="1.0" encoding="utf-8"?>
<styleSheet xmlns="http://schemas.openxmlformats.org/spreadsheetml/2006/main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0.0%"/>
    <numFmt numFmtId="178" formatCode="#,##0;\-#,##0;;"/>
    <numFmt numFmtId="179" formatCode="#,##0.0"/>
    <numFmt numFmtId="180" formatCode="yy/mm/dd"/>
    <numFmt numFmtId="181" formatCode="000000\-00"/>
    <numFmt numFmtId="182" formatCode="0_);[Red]\(0\)"/>
    <numFmt numFmtId="183" formatCode="#,##0_);[Red]\(#,##0\)"/>
    <numFmt numFmtId="184" formatCode="0.0_);[Red]\(0.0\)"/>
  </numFmts>
  <fonts count="3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strike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바탕"/>
      <family val="1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4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u/>
      <sz val="10"/>
      <name val="맑은 고딕"/>
      <family val="3"/>
      <charset val="129"/>
      <scheme val="minor"/>
    </font>
    <font>
      <strike/>
      <sz val="1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0"/>
    <xf numFmtId="42" fontId="2" fillId="0" borderId="0" applyFont="0" applyFill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 applyProtection="1">
      <alignment vertical="center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 applyProtection="1">
      <alignment vertical="center"/>
      <protection locked="0"/>
    </xf>
    <xf numFmtId="177" fontId="10" fillId="0" borderId="1" xfId="2" applyNumberFormat="1" applyFont="1" applyBorder="1" applyAlignment="1" applyProtection="1">
      <alignment vertical="center"/>
      <protection locked="0"/>
    </xf>
    <xf numFmtId="3" fontId="10" fillId="6" borderId="1" xfId="0" applyNumberFormat="1" applyFont="1" applyFill="1" applyBorder="1" applyAlignment="1" applyProtection="1">
      <alignment vertical="center"/>
      <protection hidden="1"/>
    </xf>
    <xf numFmtId="0" fontId="11" fillId="4" borderId="1" xfId="0" applyFont="1" applyFill="1" applyBorder="1" applyAlignment="1" applyProtection="1">
      <alignment horizontal="center" vertical="center" wrapText="1" shrinkToFit="1"/>
    </xf>
    <xf numFmtId="0" fontId="11" fillId="4" borderId="1" xfId="3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7" borderId="1" xfId="0" applyNumberFormat="1" applyFont="1" applyFill="1" applyBorder="1" applyAlignment="1" applyProtection="1">
      <alignment vertical="center"/>
      <protection hidden="1"/>
    </xf>
    <xf numFmtId="177" fontId="4" fillId="7" borderId="1" xfId="2" applyNumberFormat="1" applyFont="1" applyFill="1" applyBorder="1" applyAlignment="1" applyProtection="1">
      <alignment vertical="center"/>
      <protection hidden="1"/>
    </xf>
    <xf numFmtId="177" fontId="4" fillId="7" borderId="1" xfId="2" applyNumberFormat="1" applyFont="1" applyFill="1" applyBorder="1" applyAlignment="1" applyProtection="1">
      <alignment horizontal="center" vertical="center"/>
      <protection hidden="1"/>
    </xf>
    <xf numFmtId="3" fontId="4" fillId="7" borderId="1" xfId="0" applyNumberFormat="1" applyFont="1" applyFill="1" applyBorder="1" applyProtection="1">
      <alignment vertical="center"/>
      <protection hidden="1"/>
    </xf>
    <xf numFmtId="0" fontId="11" fillId="4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Protection="1">
      <alignment vertical="center"/>
      <protection locked="0"/>
    </xf>
    <xf numFmtId="3" fontId="4" fillId="0" borderId="1" xfId="0" applyNumberFormat="1" applyFont="1" applyFill="1" applyBorder="1" applyProtection="1">
      <alignment vertical="center"/>
      <protection locked="0"/>
    </xf>
    <xf numFmtId="177" fontId="4" fillId="7" borderId="1" xfId="2" applyNumberFormat="1" applyFont="1" applyFill="1" applyBorder="1" applyProtection="1">
      <alignment vertical="center"/>
      <protection hidden="1"/>
    </xf>
    <xf numFmtId="0" fontId="12" fillId="0" borderId="1" xfId="0" applyFont="1" applyBorder="1" applyProtection="1">
      <alignment vertical="center"/>
    </xf>
    <xf numFmtId="14" fontId="0" fillId="7" borderId="1" xfId="0" applyNumberFormat="1" applyFill="1" applyBorder="1" applyAlignment="1">
      <alignment horizontal="center" vertical="center"/>
    </xf>
    <xf numFmtId="14" fontId="11" fillId="4" borderId="1" xfId="0" applyNumberFormat="1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 wrapText="1"/>
    </xf>
    <xf numFmtId="41" fontId="11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Protection="1">
      <alignment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Protection="1">
      <alignment vertical="center"/>
    </xf>
    <xf numFmtId="0" fontId="4" fillId="0" borderId="5" xfId="0" applyNumberFormat="1" applyFont="1" applyBorder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1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4" fillId="0" borderId="3" xfId="2" applyNumberFormat="1" applyFont="1" applyBorder="1" applyAlignment="1" applyProtection="1">
      <alignment vertical="center" wrapText="1"/>
      <protection locked="0"/>
    </xf>
    <xf numFmtId="179" fontId="4" fillId="7" borderId="1" xfId="0" applyNumberFormat="1" applyFont="1" applyFill="1" applyBorder="1" applyAlignment="1" applyProtection="1">
      <alignment horizontal="center" vertical="center"/>
      <protection hidden="1"/>
    </xf>
    <xf numFmtId="9" fontId="4" fillId="0" borderId="1" xfId="2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14" fontId="11" fillId="4" borderId="1" xfId="0" applyNumberFormat="1" applyFont="1" applyFill="1" applyBorder="1" applyAlignment="1" applyProtection="1">
      <alignment horizontal="center" vertical="center"/>
    </xf>
    <xf numFmtId="177" fontId="11" fillId="4" borderId="1" xfId="2" applyNumberFormat="1" applyFont="1" applyFill="1" applyBorder="1" applyAlignment="1" applyProtection="1">
      <alignment horizontal="center" vertical="center" wrapText="1"/>
    </xf>
    <xf numFmtId="180" fontId="11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 wrapText="1"/>
    </xf>
    <xf numFmtId="177" fontId="4" fillId="0" borderId="0" xfId="2" applyNumberFormat="1" applyFont="1" applyAlignment="1" applyProtection="1">
      <alignment horizontal="center" vertical="center"/>
    </xf>
    <xf numFmtId="180" fontId="4" fillId="0" borderId="0" xfId="0" applyNumberFormat="1" applyFont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77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179" fontId="4" fillId="0" borderId="1" xfId="0" applyNumberFormat="1" applyFont="1" applyFill="1" applyBorder="1" applyAlignment="1" applyProtection="1">
      <alignment horizontal="center" vertical="center"/>
      <protection hidden="1"/>
    </xf>
    <xf numFmtId="181" fontId="11" fillId="4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8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177" fontId="4" fillId="0" borderId="0" xfId="2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4" fillId="7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81" fontId="4" fillId="0" borderId="0" xfId="0" applyNumberFormat="1" applyFont="1" applyProtection="1">
      <alignment vertical="center"/>
    </xf>
    <xf numFmtId="181" fontId="4" fillId="0" borderId="1" xfId="0" applyNumberFormat="1" applyFont="1" applyBorder="1" applyProtection="1">
      <alignment vertical="center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0" fillId="8" borderId="1" xfId="0" applyFont="1" applyFill="1" applyBorder="1" applyAlignment="1" applyProtection="1">
      <alignment horizontal="center" vertical="center" shrinkToFit="1"/>
      <protection locked="0"/>
    </xf>
    <xf numFmtId="0" fontId="4" fillId="8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Protection="1">
      <alignment vertical="center"/>
      <protection locked="0"/>
    </xf>
    <xf numFmtId="14" fontId="4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80" fontId="4" fillId="0" borderId="7" xfId="0" applyNumberFormat="1" applyFont="1" applyBorder="1" applyAlignment="1" applyProtection="1">
      <alignment horizontal="center" vertical="center"/>
    </xf>
    <xf numFmtId="180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7" borderId="1" xfId="0" applyFont="1" applyFill="1" applyBorder="1">
      <alignment vertical="center"/>
    </xf>
    <xf numFmtId="0" fontId="4" fillId="0" borderId="0" xfId="0" applyFont="1" applyBorder="1">
      <alignment vertical="center"/>
    </xf>
    <xf numFmtId="0" fontId="17" fillId="0" borderId="0" xfId="4" applyFont="1" applyFill="1" applyAlignment="1" applyProtection="1">
      <alignment vertical="center"/>
      <protection locked="0"/>
    </xf>
    <xf numFmtId="0" fontId="17" fillId="0" borderId="0" xfId="4" applyFont="1" applyFill="1" applyAlignment="1" applyProtection="1">
      <alignment vertical="center" wrapText="1"/>
      <protection locked="0"/>
    </xf>
    <xf numFmtId="0" fontId="15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9" fillId="0" borderId="0" xfId="4" applyFont="1" applyFill="1" applyAlignment="1" applyProtection="1">
      <alignment vertical="center"/>
      <protection locked="0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7" fillId="8" borderId="0" xfId="4" applyFont="1" applyFill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Fill="1" applyBorder="1" applyAlignment="1">
      <alignment horizontal="left" vertical="center" wrapText="1" indent="1"/>
    </xf>
    <xf numFmtId="0" fontId="17" fillId="0" borderId="0" xfId="4" applyFont="1" applyFill="1">
      <alignment vertical="center"/>
    </xf>
    <xf numFmtId="0" fontId="24" fillId="0" borderId="0" xfId="0" applyFont="1" applyAlignment="1">
      <alignment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vertical="center" wrapText="1"/>
    </xf>
    <xf numFmtId="41" fontId="18" fillId="0" borderId="1" xfId="1" applyFont="1" applyFill="1" applyBorder="1" applyAlignment="1">
      <alignment vertical="center" wrapText="1"/>
    </xf>
    <xf numFmtId="0" fontId="17" fillId="0" borderId="1" xfId="4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" xfId="0" applyFont="1" applyBorder="1">
      <alignment vertical="center"/>
    </xf>
    <xf numFmtId="0" fontId="0" fillId="0" borderId="5" xfId="0" applyBorder="1">
      <alignment vertical="center"/>
    </xf>
    <xf numFmtId="180" fontId="4" fillId="0" borderId="27" xfId="0" applyNumberFormat="1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" xfId="2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/>
    </xf>
    <xf numFmtId="0" fontId="6" fillId="9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6" fontId="0" fillId="7" borderId="3" xfId="0" applyNumberFormat="1" applyFill="1" applyBorder="1" applyAlignment="1">
      <alignment horizontal="center" vertical="center"/>
    </xf>
    <xf numFmtId="14" fontId="4" fillId="0" borderId="1" xfId="0" applyNumberFormat="1" applyFont="1" applyBorder="1" applyProtection="1">
      <alignment vertical="center"/>
      <protection locked="0"/>
    </xf>
    <xf numFmtId="176" fontId="4" fillId="7" borderId="3" xfId="0" applyNumberFormat="1" applyFont="1" applyFill="1" applyBorder="1" applyAlignment="1" applyProtection="1">
      <alignment horizontal="center" vertical="center"/>
    </xf>
    <xf numFmtId="180" fontId="4" fillId="0" borderId="12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7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77" fontId="4" fillId="0" borderId="1" xfId="2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hidden="1"/>
    </xf>
    <xf numFmtId="182" fontId="4" fillId="7" borderId="1" xfId="0" applyNumberFormat="1" applyFont="1" applyFill="1" applyBorder="1" applyAlignment="1" applyProtection="1">
      <alignment horizontal="center" vertical="center"/>
    </xf>
    <xf numFmtId="177" fontId="4" fillId="0" borderId="1" xfId="2" applyNumberFormat="1" applyFont="1" applyBorder="1" applyProtection="1">
      <alignment vertical="center"/>
      <protection locked="0"/>
    </xf>
    <xf numFmtId="0" fontId="17" fillId="0" borderId="0" xfId="4" applyFont="1" applyFill="1" applyAlignment="1" applyProtection="1">
      <alignment vertical="center" wrapText="1"/>
      <protection locked="0"/>
    </xf>
    <xf numFmtId="0" fontId="16" fillId="0" borderId="0" xfId="4" applyFont="1" applyFill="1" applyAlignment="1" applyProtection="1">
      <alignment vertical="center" wrapText="1"/>
      <protection locked="0"/>
    </xf>
    <xf numFmtId="0" fontId="16" fillId="0" borderId="0" xfId="4" applyFont="1" applyFill="1" applyAlignment="1" applyProtection="1">
      <alignment horizontal="left" vertical="center" wrapText="1"/>
      <protection locked="0"/>
    </xf>
    <xf numFmtId="0" fontId="17" fillId="0" borderId="0" xfId="4" applyFont="1" applyFill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 indent="2"/>
      <protection locked="0"/>
    </xf>
    <xf numFmtId="0" fontId="16" fillId="0" borderId="0" xfId="4" applyFont="1" applyFill="1" applyBorder="1" applyAlignment="1" applyProtection="1">
      <alignment vertical="center" wrapText="1"/>
      <protection locked="0"/>
    </xf>
    <xf numFmtId="176" fontId="4" fillId="7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41" fontId="4" fillId="0" borderId="1" xfId="1" applyFont="1" applyBorder="1" applyAlignment="1" applyProtection="1">
      <alignment horizontal="left" vertical="center" wrapText="1"/>
      <protection locked="0"/>
    </xf>
    <xf numFmtId="14" fontId="4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8" borderId="0" xfId="4" applyFont="1" applyFill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vertical="center"/>
    </xf>
    <xf numFmtId="3" fontId="4" fillId="7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NumberFormat="1" applyFont="1" applyBorder="1" applyAlignment="1" applyProtection="1">
      <alignment horizontal="center" vertical="center"/>
    </xf>
    <xf numFmtId="42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77" fontId="11" fillId="7" borderId="1" xfId="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178" fontId="4" fillId="0" borderId="3" xfId="0" applyNumberFormat="1" applyFont="1" applyFill="1" applyBorder="1" applyAlignment="1" applyProtection="1">
      <alignment horizontal="center" vertical="center"/>
      <protection locked="0"/>
    </xf>
    <xf numFmtId="41" fontId="4" fillId="0" borderId="1" xfId="1" applyFont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shrinkToFit="1"/>
    </xf>
    <xf numFmtId="183" fontId="4" fillId="7" borderId="1" xfId="6" applyNumberFormat="1" applyFont="1" applyFill="1" applyBorder="1" applyProtection="1">
      <alignment vertical="center"/>
      <protection hidden="1"/>
    </xf>
    <xf numFmtId="0" fontId="4" fillId="0" borderId="3" xfId="2" applyNumberFormat="1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1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183" fontId="4" fillId="0" borderId="1" xfId="0" applyNumberFormat="1" applyFont="1" applyBorder="1">
      <alignment vertical="center"/>
    </xf>
    <xf numFmtId="41" fontId="4" fillId="0" borderId="1" xfId="0" applyNumberFormat="1" applyFont="1" applyBorder="1">
      <alignment vertical="center"/>
    </xf>
    <xf numFmtId="183" fontId="4" fillId="0" borderId="1" xfId="0" applyNumberFormat="1" applyFont="1" applyBorder="1" applyProtection="1">
      <alignment vertical="center"/>
      <protection locked="0"/>
    </xf>
    <xf numFmtId="183" fontId="4" fillId="0" borderId="1" xfId="1" applyNumberFormat="1" applyFont="1" applyFill="1" applyBorder="1" applyProtection="1">
      <alignment vertical="center"/>
      <protection locked="0"/>
    </xf>
    <xf numFmtId="183" fontId="4" fillId="0" borderId="5" xfId="1" applyNumberFormat="1" applyFont="1" applyFill="1" applyBorder="1" applyProtection="1">
      <alignment vertical="center"/>
      <protection locked="0"/>
    </xf>
    <xf numFmtId="183" fontId="4" fillId="7" borderId="1" xfId="1" applyNumberFormat="1" applyFont="1" applyFill="1" applyBorder="1" applyProtection="1">
      <alignment vertical="center"/>
      <protection hidden="1"/>
    </xf>
    <xf numFmtId="183" fontId="4" fillId="0" borderId="3" xfId="1" applyNumberFormat="1" applyFont="1" applyFill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1" fillId="4" borderId="34" xfId="0" applyFont="1" applyFill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7" borderId="39" xfId="0" applyFont="1" applyFill="1" applyBorder="1" applyAlignment="1" applyProtection="1">
      <alignment horizontal="center" vertical="center" wrapText="1"/>
    </xf>
    <xf numFmtId="177" fontId="4" fillId="0" borderId="40" xfId="2" applyNumberFormat="1" applyFont="1" applyBorder="1" applyAlignment="1" applyProtection="1">
      <alignment horizontal="center" vertical="center" wrapText="1"/>
      <protection locked="0"/>
    </xf>
    <xf numFmtId="14" fontId="4" fillId="0" borderId="40" xfId="2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179" fontId="4" fillId="7" borderId="35" xfId="0" applyNumberFormat="1" applyFont="1" applyFill="1" applyBorder="1" applyAlignment="1" applyProtection="1">
      <alignment horizontal="center" vertical="center"/>
      <protection hidden="1"/>
    </xf>
    <xf numFmtId="179" fontId="4" fillId="7" borderId="41" xfId="0" applyNumberFormat="1" applyFont="1" applyFill="1" applyBorder="1" applyAlignment="1" applyProtection="1">
      <alignment horizontal="center" vertical="center"/>
      <protection hidden="1"/>
    </xf>
    <xf numFmtId="3" fontId="4" fillId="0" borderId="1" xfId="0" applyNumberFormat="1" applyFont="1" applyFill="1" applyBorder="1" applyAlignment="1" applyProtection="1">
      <alignment horizontal="center" vertical="center"/>
      <protection hidden="1"/>
    </xf>
    <xf numFmtId="0" fontId="27" fillId="0" borderId="0" xfId="4" applyFont="1" applyFill="1" applyAlignment="1" applyProtection="1">
      <alignment vertical="center" wrapText="1"/>
      <protection locked="0"/>
    </xf>
    <xf numFmtId="180" fontId="11" fillId="4" borderId="2" xfId="0" applyNumberFormat="1" applyFont="1" applyFill="1" applyBorder="1" applyAlignment="1" applyProtection="1">
      <alignment horizontal="center" vertical="center" wrapText="1"/>
    </xf>
    <xf numFmtId="180" fontId="11" fillId="4" borderId="26" xfId="0" applyNumberFormat="1" applyFont="1" applyFill="1" applyBorder="1" applyAlignment="1" applyProtection="1">
      <alignment horizontal="center" vertical="center" wrapText="1"/>
    </xf>
    <xf numFmtId="180" fontId="11" fillId="4" borderId="3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8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1" fillId="0" borderId="0" xfId="0" applyFont="1">
      <alignment vertical="center"/>
    </xf>
    <xf numFmtId="0" fontId="4" fillId="0" borderId="3" xfId="2" applyNumberFormat="1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182" fontId="4" fillId="7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77" fontId="4" fillId="0" borderId="2" xfId="2" applyNumberFormat="1" applyFont="1" applyBorder="1" applyAlignment="1" applyProtection="1">
      <alignment horizontal="center" vertical="center" wrapText="1"/>
      <protection locked="0"/>
    </xf>
    <xf numFmtId="14" fontId="4" fillId="0" borderId="2" xfId="2" applyNumberFormat="1" applyFont="1" applyBorder="1" applyAlignment="1" applyProtection="1">
      <alignment horizontal="center" vertical="center" wrapText="1"/>
      <protection locked="0"/>
    </xf>
    <xf numFmtId="182" fontId="4" fillId="7" borderId="1" xfId="0" applyNumberFormat="1" applyFont="1" applyFill="1" applyBorder="1" applyProtection="1">
      <alignment vertical="center"/>
      <protection hidden="1"/>
    </xf>
    <xf numFmtId="14" fontId="8" fillId="0" borderId="1" xfId="0" applyNumberFormat="1" applyFont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Protection="1">
      <alignment vertical="center"/>
      <protection hidden="1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7" borderId="1" xfId="1" applyNumberFormat="1" applyFont="1" applyFill="1" applyBorder="1" applyProtection="1">
      <alignment vertical="center"/>
      <protection hidden="1"/>
    </xf>
    <xf numFmtId="3" fontId="4" fillId="0" borderId="1" xfId="1" applyNumberFormat="1" applyFont="1" applyBorder="1" applyProtection="1">
      <alignment vertical="center"/>
      <protection locked="0"/>
    </xf>
    <xf numFmtId="3" fontId="11" fillId="0" borderId="1" xfId="1" applyNumberFormat="1" applyFont="1" applyBorder="1" applyProtection="1">
      <alignment vertical="center"/>
    </xf>
    <xf numFmtId="184" fontId="4" fillId="7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>
      <alignment vertical="center"/>
    </xf>
    <xf numFmtId="3" fontId="8" fillId="0" borderId="1" xfId="6" applyNumberFormat="1" applyFont="1" applyBorder="1">
      <alignment vertical="center"/>
    </xf>
    <xf numFmtId="0" fontId="31" fillId="0" borderId="0" xfId="0" applyFo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7" fillId="0" borderId="0" xfId="4" applyFont="1" applyFill="1" applyAlignment="1" applyProtection="1">
      <alignment horizontal="left" vertical="center" wrapText="1"/>
      <protection locked="0"/>
    </xf>
    <xf numFmtId="0" fontId="17" fillId="0" borderId="0" xfId="4" applyFont="1" applyFill="1" applyAlignment="1" applyProtection="1">
      <alignment vertical="center" wrapText="1"/>
      <protection locked="0"/>
    </xf>
    <xf numFmtId="0" fontId="16" fillId="0" borderId="0" xfId="4" applyFont="1" applyFill="1" applyAlignment="1" applyProtection="1">
      <alignment vertic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6" fillId="0" borderId="0" xfId="4" applyFont="1" applyFill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 applyProtection="1">
      <alignment horizontal="left" vertical="center" wrapText="1" inden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8" xfId="0" applyFont="1" applyFill="1" applyBorder="1" applyAlignment="1" applyProtection="1">
      <alignment vertical="center" wrapText="1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11" fillId="0" borderId="23" xfId="0" applyFont="1" applyFill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20" xfId="0" applyFont="1" applyFill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4" applyFont="1" applyFill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7" fillId="0" borderId="0" xfId="4" applyFont="1" applyFill="1" applyBorder="1" applyAlignment="1" applyProtection="1">
      <alignment vertical="center" wrapText="1"/>
      <protection locked="0"/>
    </xf>
    <xf numFmtId="0" fontId="17" fillId="0" borderId="0" xfId="4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 applyFill="1" applyBorder="1" applyAlignment="1">
      <alignment horizontal="left" vertical="center" wrapText="1" indent="1"/>
    </xf>
    <xf numFmtId="0" fontId="17" fillId="0" borderId="0" xfId="4" applyFont="1" applyFill="1" applyAlignment="1" applyProtection="1">
      <alignment horizontal="left" vertical="center"/>
      <protection locked="0"/>
    </xf>
    <xf numFmtId="0" fontId="17" fillId="8" borderId="0" xfId="4" applyFont="1" applyFill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 indent="1"/>
      <protection locked="0"/>
    </xf>
    <xf numFmtId="0" fontId="30" fillId="0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Alignment="1" applyProtection="1">
      <alignment horizontal="left" vertical="center" wrapText="1" indent="1"/>
      <protection locked="0"/>
    </xf>
    <xf numFmtId="0" fontId="17" fillId="0" borderId="0" xfId="4" quotePrefix="1" applyFont="1" applyFill="1" applyAlignment="1" applyProtection="1">
      <alignment horizontal="left" vertical="center"/>
      <protection locked="0"/>
    </xf>
    <xf numFmtId="0" fontId="17" fillId="0" borderId="0" xfId="4" quotePrefix="1" applyFont="1" applyFill="1" applyAlignment="1" applyProtection="1">
      <alignment horizontal="left" vertical="center" wrapText="1" indent="1"/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6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 wrapText="1"/>
    </xf>
    <xf numFmtId="0" fontId="18" fillId="0" borderId="11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0" fontId="18" fillId="0" borderId="23" xfId="5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7" fillId="0" borderId="9" xfId="4" applyFont="1" applyFill="1" applyBorder="1" applyAlignment="1">
      <alignment horizontal="center" vertical="center" wrapText="1"/>
    </xf>
    <xf numFmtId="0" fontId="17" fillId="0" borderId="11" xfId="4" applyFont="1" applyFill="1" applyBorder="1" applyAlignment="1">
      <alignment horizontal="center" vertical="center" wrapText="1"/>
    </xf>
    <xf numFmtId="0" fontId="17" fillId="0" borderId="7" xfId="4" applyFont="1" applyFill="1" applyBorder="1" applyAlignment="1">
      <alignment horizontal="center" vertical="center" wrapText="1"/>
    </xf>
    <xf numFmtId="0" fontId="17" fillId="0" borderId="20" xfId="4" applyFont="1" applyFill="1" applyBorder="1" applyAlignment="1">
      <alignment horizontal="center" vertical="center" wrapText="1"/>
    </xf>
    <xf numFmtId="0" fontId="17" fillId="0" borderId="8" xfId="4" applyFont="1" applyFill="1" applyBorder="1" applyAlignment="1">
      <alignment horizontal="center" vertical="center" wrapText="1"/>
    </xf>
    <xf numFmtId="0" fontId="17" fillId="0" borderId="23" xfId="4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center" vertical="center"/>
    </xf>
    <xf numFmtId="0" fontId="17" fillId="0" borderId="17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180" fontId="11" fillId="4" borderId="3" xfId="0" applyNumberFormat="1" applyFont="1" applyFill="1" applyBorder="1" applyAlignment="1" applyProtection="1">
      <alignment horizontal="center" vertical="center" wrapText="1"/>
    </xf>
    <xf numFmtId="180" fontId="11" fillId="4" borderId="4" xfId="0" applyNumberFormat="1" applyFont="1" applyFill="1" applyBorder="1" applyAlignment="1" applyProtection="1">
      <alignment horizontal="center" vertical="center" wrapText="1"/>
    </xf>
    <xf numFmtId="180" fontId="11" fillId="4" borderId="5" xfId="0" applyNumberFormat="1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14" fontId="11" fillId="4" borderId="9" xfId="0" applyNumberFormat="1" applyFont="1" applyFill="1" applyBorder="1" applyAlignment="1" applyProtection="1">
      <alignment horizontal="center" vertical="center" wrapText="1"/>
    </xf>
    <xf numFmtId="14" fontId="11" fillId="4" borderId="8" xfId="0" applyNumberFormat="1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42" xfId="0" applyFont="1" applyFill="1" applyBorder="1" applyAlignment="1" applyProtection="1">
      <alignment horizontal="center" vertical="center" wrapText="1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1" xfId="0" applyFont="1" applyBorder="1">
      <alignment vertical="center"/>
    </xf>
  </cellXfs>
  <cellStyles count="7">
    <cellStyle name="백분율" xfId="2" builtinId="5"/>
    <cellStyle name="보통" xfId="3" builtinId="28"/>
    <cellStyle name="쉼표 [0]" xfId="1" builtinId="6"/>
    <cellStyle name="통화 [0]" xfId="6" builtinId="7"/>
    <cellStyle name="표준" xfId="0" builtinId="0"/>
    <cellStyle name="표준 2" xfId="4"/>
    <cellStyle name="표준_Sheet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341</xdr:row>
      <xdr:rowOff>0</xdr:rowOff>
    </xdr:from>
    <xdr:to>
      <xdr:col>5</xdr:col>
      <xdr:colOff>2343151</xdr:colOff>
      <xdr:row>347</xdr:row>
      <xdr:rowOff>9525</xdr:rowOff>
    </xdr:to>
    <xdr:pic>
      <xdr:nvPicPr>
        <xdr:cNvPr id="12" name="그림 11" descr="경력예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70523100"/>
          <a:ext cx="7219950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229</xdr:row>
      <xdr:rowOff>200025</xdr:rowOff>
    </xdr:from>
    <xdr:to>
      <xdr:col>6</xdr:col>
      <xdr:colOff>11476</xdr:colOff>
      <xdr:row>236</xdr:row>
      <xdr:rowOff>133575</xdr:rowOff>
    </xdr:to>
    <xdr:pic>
      <xdr:nvPicPr>
        <xdr:cNvPr id="4" name="그림 3" descr="감액설명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6" y="48710850"/>
          <a:ext cx="6955200" cy="14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433"/>
  <sheetViews>
    <sheetView showGridLines="0" tabSelected="1" view="pageBreakPreview" zoomScaleNormal="100" zoomScaleSheetLayoutView="100" workbookViewId="0">
      <selection sqref="A1:F1"/>
    </sheetView>
  </sheetViews>
  <sheetFormatPr defaultRowHeight="16.5" customHeight="1"/>
  <cols>
    <col min="1" max="1" width="5.625" customWidth="1"/>
    <col min="2" max="2" width="10.625" customWidth="1"/>
    <col min="3" max="3" width="25.625" customWidth="1"/>
    <col min="4" max="4" width="7.125" customWidth="1"/>
    <col min="5" max="5" width="15.625" customWidth="1"/>
    <col min="6" max="6" width="31.125" customWidth="1"/>
    <col min="7" max="7" width="2.625" customWidth="1"/>
  </cols>
  <sheetData>
    <row r="1" spans="1:6" ht="24.95" customHeight="1">
      <c r="A1" s="346" t="s">
        <v>201</v>
      </c>
      <c r="B1" s="346"/>
      <c r="C1" s="346"/>
      <c r="D1" s="346"/>
      <c r="E1" s="346"/>
      <c r="F1" s="346"/>
    </row>
    <row r="2" spans="1:6" ht="16.5" customHeight="1">
      <c r="A2" s="347"/>
      <c r="B2" s="347"/>
      <c r="C2" s="347"/>
      <c r="D2" s="347"/>
      <c r="E2" s="347"/>
      <c r="F2" s="347"/>
    </row>
    <row r="3" spans="1:6" ht="16.5" customHeight="1">
      <c r="A3" s="281" t="s">
        <v>202</v>
      </c>
      <c r="B3" s="281"/>
      <c r="C3" s="281"/>
      <c r="D3" s="281"/>
      <c r="E3" s="281"/>
      <c r="F3" s="281"/>
    </row>
    <row r="4" spans="1:6" ht="16.5" customHeight="1">
      <c r="A4" s="281" t="s">
        <v>1561</v>
      </c>
      <c r="B4" s="281"/>
      <c r="C4" s="281"/>
      <c r="D4" s="281"/>
      <c r="E4" s="281"/>
      <c r="F4" s="281"/>
    </row>
    <row r="5" spans="1:6" ht="16.5" customHeight="1">
      <c r="A5" s="280" t="s">
        <v>203</v>
      </c>
      <c r="B5" s="280"/>
      <c r="C5" s="280"/>
      <c r="D5" s="280"/>
      <c r="E5" s="280"/>
      <c r="F5" s="280"/>
    </row>
    <row r="6" spans="1:6" ht="16.5" customHeight="1">
      <c r="A6" s="280" t="s">
        <v>204</v>
      </c>
      <c r="B6" s="280"/>
      <c r="C6" s="280"/>
      <c r="D6" s="280"/>
      <c r="E6" s="280"/>
      <c r="F6" s="280"/>
    </row>
    <row r="7" spans="1:6" ht="16.5" customHeight="1">
      <c r="A7" s="280" t="s">
        <v>205</v>
      </c>
      <c r="B7" s="280"/>
      <c r="C7" s="280"/>
      <c r="D7" s="280"/>
      <c r="E7" s="280"/>
      <c r="F7" s="280"/>
    </row>
    <row r="8" spans="1:6" ht="16.5" customHeight="1">
      <c r="A8" s="280" t="s">
        <v>206</v>
      </c>
      <c r="B8" s="280"/>
      <c r="C8" s="280"/>
      <c r="D8" s="280"/>
      <c r="E8" s="280"/>
      <c r="F8" s="280"/>
    </row>
    <row r="9" spans="1:6" ht="16.5" customHeight="1">
      <c r="A9" s="280" t="s">
        <v>207</v>
      </c>
      <c r="B9" s="280"/>
      <c r="C9" s="280"/>
      <c r="D9" s="280"/>
      <c r="E9" s="280"/>
      <c r="F9" s="280"/>
    </row>
    <row r="10" spans="1:6" ht="16.5" customHeight="1">
      <c r="A10" s="281" t="s">
        <v>208</v>
      </c>
      <c r="B10" s="281"/>
      <c r="C10" s="281"/>
      <c r="D10" s="281"/>
      <c r="E10" s="281"/>
      <c r="F10" s="281"/>
    </row>
    <row r="11" spans="1:6" ht="16.5" customHeight="1">
      <c r="A11" s="280" t="s">
        <v>209</v>
      </c>
      <c r="B11" s="280"/>
      <c r="C11" s="280"/>
      <c r="D11" s="280"/>
      <c r="E11" s="280"/>
      <c r="F11" s="280"/>
    </row>
    <row r="12" spans="1:6" ht="16.5" customHeight="1">
      <c r="A12" s="280" t="s">
        <v>210</v>
      </c>
      <c r="B12" s="280"/>
      <c r="C12" s="280"/>
      <c r="D12" s="280"/>
      <c r="E12" s="280"/>
      <c r="F12" s="280"/>
    </row>
    <row r="13" spans="1:6" ht="16.5" customHeight="1">
      <c r="A13" s="280" t="s">
        <v>1819</v>
      </c>
      <c r="B13" s="280"/>
      <c r="C13" s="280"/>
      <c r="D13" s="280"/>
      <c r="E13" s="280"/>
      <c r="F13" s="280"/>
    </row>
    <row r="14" spans="1:6" ht="16.5" customHeight="1">
      <c r="A14" s="280" t="s">
        <v>211</v>
      </c>
      <c r="B14" s="280"/>
      <c r="C14" s="280"/>
      <c r="D14" s="280"/>
      <c r="E14" s="280"/>
      <c r="F14" s="280"/>
    </row>
    <row r="15" spans="1:6" ht="16.5" customHeight="1">
      <c r="A15" s="348" t="s">
        <v>212</v>
      </c>
      <c r="B15" s="348"/>
      <c r="C15" s="348"/>
      <c r="D15" s="348"/>
      <c r="E15" s="348"/>
      <c r="F15" s="348"/>
    </row>
    <row r="16" spans="1:6" ht="16.5" customHeight="1">
      <c r="A16" s="348" t="s">
        <v>1820</v>
      </c>
      <c r="B16" s="348"/>
      <c r="C16" s="348"/>
      <c r="D16" s="348"/>
      <c r="E16" s="348"/>
      <c r="F16" s="348"/>
    </row>
    <row r="17" spans="1:6" ht="16.5" customHeight="1">
      <c r="A17" s="280" t="s">
        <v>213</v>
      </c>
      <c r="B17" s="280"/>
      <c r="C17" s="280"/>
      <c r="D17" s="280"/>
      <c r="E17" s="280"/>
      <c r="F17" s="280"/>
    </row>
    <row r="18" spans="1:6" ht="16.5" customHeight="1">
      <c r="A18" s="280" t="s">
        <v>214</v>
      </c>
      <c r="B18" s="280"/>
      <c r="C18" s="280"/>
      <c r="D18" s="280"/>
      <c r="E18" s="280"/>
      <c r="F18" s="280"/>
    </row>
    <row r="19" spans="1:6" ht="16.5" customHeight="1">
      <c r="A19" s="280" t="s">
        <v>215</v>
      </c>
      <c r="B19" s="280"/>
      <c r="C19" s="280"/>
      <c r="D19" s="280"/>
      <c r="E19" s="280"/>
      <c r="F19" s="280"/>
    </row>
    <row r="20" spans="1:6" ht="16.5" customHeight="1">
      <c r="A20" s="280" t="s">
        <v>216</v>
      </c>
      <c r="B20" s="280"/>
      <c r="C20" s="280"/>
      <c r="D20" s="280"/>
      <c r="E20" s="280"/>
      <c r="F20" s="280"/>
    </row>
    <row r="21" spans="1:6" ht="16.5" customHeight="1">
      <c r="A21" s="280" t="s">
        <v>1841</v>
      </c>
      <c r="B21" s="280"/>
      <c r="C21" s="280"/>
      <c r="D21" s="280"/>
      <c r="E21" s="280"/>
      <c r="F21" s="280"/>
    </row>
    <row r="22" spans="1:6" ht="16.5" customHeight="1">
      <c r="A22" s="280" t="s">
        <v>217</v>
      </c>
      <c r="B22" s="280"/>
      <c r="C22" s="280"/>
      <c r="D22" s="280"/>
      <c r="E22" s="280"/>
      <c r="F22" s="280"/>
    </row>
    <row r="23" spans="1:6" ht="16.5" customHeight="1">
      <c r="A23" s="280" t="s">
        <v>218</v>
      </c>
      <c r="B23" s="280"/>
      <c r="C23" s="280"/>
      <c r="D23" s="280"/>
      <c r="E23" s="280"/>
      <c r="F23" s="280"/>
    </row>
    <row r="24" spans="1:6" ht="16.5" customHeight="1">
      <c r="A24" s="109"/>
      <c r="B24" s="110"/>
      <c r="C24" s="110"/>
      <c r="D24" s="110"/>
      <c r="E24" s="110"/>
      <c r="F24" s="110"/>
    </row>
    <row r="25" spans="1:6" ht="16.5" customHeight="1">
      <c r="A25" s="297" t="s">
        <v>219</v>
      </c>
      <c r="B25" s="297"/>
      <c r="C25" s="297"/>
      <c r="D25" s="297"/>
      <c r="E25" s="297"/>
      <c r="F25" s="297"/>
    </row>
    <row r="26" spans="1:6" ht="16.5" customHeight="1">
      <c r="A26" s="280" t="s">
        <v>220</v>
      </c>
      <c r="B26" s="280"/>
      <c r="C26" s="280"/>
      <c r="D26" s="280"/>
      <c r="E26" s="280"/>
      <c r="F26" s="280"/>
    </row>
    <row r="27" spans="1:6" ht="16.5" customHeight="1">
      <c r="A27" s="280" t="s">
        <v>221</v>
      </c>
      <c r="B27" s="280"/>
      <c r="C27" s="280"/>
      <c r="D27" s="280"/>
      <c r="E27" s="280"/>
      <c r="F27" s="280"/>
    </row>
    <row r="28" spans="1:6" ht="16.5" customHeight="1">
      <c r="A28" s="280" t="s">
        <v>222</v>
      </c>
      <c r="B28" s="280"/>
      <c r="C28" s="280"/>
      <c r="D28" s="280"/>
      <c r="E28" s="280"/>
      <c r="F28" s="280"/>
    </row>
    <row r="29" spans="1:6" ht="16.5" customHeight="1">
      <c r="A29" s="280" t="s">
        <v>223</v>
      </c>
      <c r="B29" s="280"/>
      <c r="C29" s="280"/>
      <c r="D29" s="280"/>
      <c r="E29" s="280"/>
      <c r="F29" s="280"/>
    </row>
    <row r="30" spans="1:6" ht="16.5" customHeight="1">
      <c r="A30" s="280" t="s">
        <v>1572</v>
      </c>
      <c r="B30" s="280"/>
      <c r="C30" s="280"/>
      <c r="D30" s="280"/>
      <c r="E30" s="280"/>
      <c r="F30" s="280"/>
    </row>
    <row r="31" spans="1:6" ht="16.5" customHeight="1">
      <c r="A31" s="280" t="s">
        <v>1573</v>
      </c>
      <c r="B31" s="280"/>
      <c r="C31" s="280"/>
      <c r="D31" s="280"/>
      <c r="E31" s="280"/>
      <c r="F31" s="280"/>
    </row>
    <row r="32" spans="1:6" ht="16.5" customHeight="1">
      <c r="A32" s="280" t="s">
        <v>1574</v>
      </c>
      <c r="B32" s="280"/>
      <c r="C32" s="280"/>
      <c r="D32" s="280"/>
      <c r="E32" s="280"/>
      <c r="F32" s="280"/>
    </row>
    <row r="33" spans="1:6" ht="16.5" customHeight="1">
      <c r="A33" s="280" t="s">
        <v>224</v>
      </c>
      <c r="B33" s="280"/>
      <c r="C33" s="280"/>
      <c r="D33" s="280"/>
      <c r="E33" s="280"/>
      <c r="F33" s="280"/>
    </row>
    <row r="34" spans="1:6" ht="16.5" customHeight="1">
      <c r="A34" s="110"/>
      <c r="B34" s="110"/>
      <c r="C34" s="110"/>
      <c r="D34" s="110"/>
      <c r="E34" s="110"/>
      <c r="F34" s="110"/>
    </row>
    <row r="35" spans="1:6" ht="24.95" customHeight="1">
      <c r="A35" s="111" t="s">
        <v>225</v>
      </c>
      <c r="B35" s="111"/>
      <c r="C35" s="112"/>
      <c r="D35" s="112"/>
      <c r="E35" s="112"/>
      <c r="F35" s="112"/>
    </row>
    <row r="36" spans="1:6" ht="16.5" customHeight="1">
      <c r="A36" s="113"/>
      <c r="B36" s="113"/>
      <c r="C36" s="113"/>
      <c r="D36" s="113"/>
      <c r="E36" s="113"/>
      <c r="F36" s="113"/>
    </row>
    <row r="37" spans="1:6" ht="16.5" customHeight="1">
      <c r="A37" s="304" t="s">
        <v>226</v>
      </c>
      <c r="B37" s="305"/>
      <c r="C37" s="343" t="s">
        <v>227</v>
      </c>
      <c r="D37" s="344"/>
      <c r="E37" s="344"/>
      <c r="F37" s="345"/>
    </row>
    <row r="38" spans="1:6" ht="16.5" customHeight="1">
      <c r="A38" s="341" t="s">
        <v>41</v>
      </c>
      <c r="B38" s="342"/>
      <c r="C38" s="283" t="s">
        <v>228</v>
      </c>
      <c r="D38" s="284"/>
      <c r="E38" s="284"/>
      <c r="F38" s="285"/>
    </row>
    <row r="39" spans="1:6" ht="16.5" customHeight="1">
      <c r="A39" s="330" t="s">
        <v>229</v>
      </c>
      <c r="B39" s="330"/>
      <c r="C39" s="292" t="s">
        <v>1558</v>
      </c>
      <c r="D39" s="292"/>
      <c r="E39" s="292"/>
      <c r="F39" s="292"/>
    </row>
    <row r="40" spans="1:6" ht="16.5" customHeight="1">
      <c r="A40" s="331"/>
      <c r="B40" s="331"/>
      <c r="C40" s="293" t="s">
        <v>230</v>
      </c>
      <c r="D40" s="293"/>
      <c r="E40" s="293"/>
      <c r="F40" s="293"/>
    </row>
    <row r="41" spans="1:6" ht="16.5" customHeight="1">
      <c r="A41" s="331"/>
      <c r="B41" s="331"/>
      <c r="C41" s="293" t="s">
        <v>231</v>
      </c>
      <c r="D41" s="293"/>
      <c r="E41" s="293"/>
      <c r="F41" s="293"/>
    </row>
    <row r="42" spans="1:6" ht="16.5" customHeight="1">
      <c r="A42" s="306" t="s">
        <v>1501</v>
      </c>
      <c r="B42" s="307"/>
      <c r="C42" s="332" t="s">
        <v>1575</v>
      </c>
      <c r="D42" s="333"/>
      <c r="E42" s="333"/>
      <c r="F42" s="334"/>
    </row>
    <row r="43" spans="1:6" ht="16.5" customHeight="1">
      <c r="A43" s="308"/>
      <c r="B43" s="309"/>
      <c r="C43" s="335" t="s">
        <v>1576</v>
      </c>
      <c r="D43" s="336"/>
      <c r="E43" s="336"/>
      <c r="F43" s="337"/>
    </row>
    <row r="44" spans="1:6" ht="16.5" customHeight="1">
      <c r="A44" s="308"/>
      <c r="B44" s="309"/>
      <c r="C44" s="294" t="s">
        <v>1577</v>
      </c>
      <c r="D44" s="295"/>
      <c r="E44" s="295"/>
      <c r="F44" s="296"/>
    </row>
    <row r="45" spans="1:6" ht="16.5" customHeight="1">
      <c r="A45" s="310"/>
      <c r="B45" s="311"/>
      <c r="C45" s="338" t="s">
        <v>1578</v>
      </c>
      <c r="D45" s="339"/>
      <c r="E45" s="339"/>
      <c r="F45" s="340"/>
    </row>
    <row r="46" spans="1:6" ht="16.5" customHeight="1">
      <c r="A46" s="306" t="s">
        <v>232</v>
      </c>
      <c r="B46" s="307"/>
      <c r="C46" s="312" t="s">
        <v>1579</v>
      </c>
      <c r="D46" s="313"/>
      <c r="E46" s="313"/>
      <c r="F46" s="314"/>
    </row>
    <row r="47" spans="1:6" ht="16.5" customHeight="1">
      <c r="A47" s="308"/>
      <c r="B47" s="309"/>
      <c r="C47" s="318" t="s">
        <v>1580</v>
      </c>
      <c r="D47" s="319"/>
      <c r="E47" s="319"/>
      <c r="F47" s="320"/>
    </row>
    <row r="48" spans="1:6" ht="16.5" customHeight="1">
      <c r="A48" s="308"/>
      <c r="B48" s="309"/>
      <c r="C48" s="238" t="s">
        <v>1581</v>
      </c>
      <c r="D48" s="227"/>
      <c r="E48" s="227"/>
      <c r="F48" s="228"/>
    </row>
    <row r="49" spans="1:6" ht="16.5" customHeight="1">
      <c r="A49" s="308"/>
      <c r="B49" s="309"/>
      <c r="C49" s="318" t="s">
        <v>1842</v>
      </c>
      <c r="D49" s="319"/>
      <c r="E49" s="319"/>
      <c r="F49" s="320"/>
    </row>
    <row r="50" spans="1:6" ht="16.5" customHeight="1">
      <c r="A50" s="308"/>
      <c r="B50" s="309"/>
      <c r="C50" s="318" t="s">
        <v>1582</v>
      </c>
      <c r="D50" s="319"/>
      <c r="E50" s="319"/>
      <c r="F50" s="320"/>
    </row>
    <row r="51" spans="1:6" ht="16.5" customHeight="1">
      <c r="A51" s="308"/>
      <c r="B51" s="309"/>
      <c r="C51" s="318" t="s">
        <v>1843</v>
      </c>
      <c r="D51" s="319"/>
      <c r="E51" s="319"/>
      <c r="F51" s="320"/>
    </row>
    <row r="52" spans="1:6" ht="16.5" customHeight="1">
      <c r="A52" s="308"/>
      <c r="B52" s="309"/>
      <c r="C52" s="318" t="s">
        <v>1583</v>
      </c>
      <c r="D52" s="319"/>
      <c r="E52" s="319"/>
      <c r="F52" s="320"/>
    </row>
    <row r="53" spans="1:6" ht="16.5" customHeight="1">
      <c r="A53" s="308"/>
      <c r="B53" s="309"/>
      <c r="C53" s="239" t="s">
        <v>1584</v>
      </c>
      <c r="D53" s="227"/>
      <c r="E53" s="227"/>
      <c r="F53" s="228"/>
    </row>
    <row r="54" spans="1:6" ht="16.5" customHeight="1">
      <c r="A54" s="308"/>
      <c r="B54" s="309"/>
      <c r="C54" s="318" t="s">
        <v>1844</v>
      </c>
      <c r="D54" s="319"/>
      <c r="E54" s="319"/>
      <c r="F54" s="320"/>
    </row>
    <row r="55" spans="1:6" ht="16.5" customHeight="1">
      <c r="A55" s="308"/>
      <c r="B55" s="309"/>
      <c r="C55" s="318" t="s">
        <v>1845</v>
      </c>
      <c r="D55" s="319"/>
      <c r="E55" s="319"/>
      <c r="F55" s="320"/>
    </row>
    <row r="56" spans="1:6" ht="16.5" customHeight="1">
      <c r="A56" s="308"/>
      <c r="B56" s="309"/>
      <c r="C56" s="318" t="s">
        <v>1846</v>
      </c>
      <c r="D56" s="319"/>
      <c r="E56" s="319"/>
      <c r="F56" s="320"/>
    </row>
    <row r="57" spans="1:6" ht="16.5" customHeight="1">
      <c r="A57" s="308"/>
      <c r="B57" s="309"/>
      <c r="C57" s="318" t="s">
        <v>1847</v>
      </c>
      <c r="D57" s="319"/>
      <c r="E57" s="319"/>
      <c r="F57" s="320"/>
    </row>
    <row r="58" spans="1:6" ht="16.5" customHeight="1">
      <c r="A58" s="308"/>
      <c r="B58" s="309"/>
      <c r="C58" s="318" t="s">
        <v>1848</v>
      </c>
      <c r="D58" s="319"/>
      <c r="E58" s="319"/>
      <c r="F58" s="320"/>
    </row>
    <row r="59" spans="1:6" ht="16.5" customHeight="1">
      <c r="A59" s="308"/>
      <c r="B59" s="309"/>
      <c r="C59" s="318" t="s">
        <v>1585</v>
      </c>
      <c r="D59" s="319"/>
      <c r="E59" s="319"/>
      <c r="F59" s="320"/>
    </row>
    <row r="60" spans="1:6" ht="16.5" customHeight="1">
      <c r="A60" s="308"/>
      <c r="B60" s="309"/>
      <c r="C60" s="318" t="s">
        <v>1586</v>
      </c>
      <c r="D60" s="319"/>
      <c r="E60" s="319"/>
      <c r="F60" s="320"/>
    </row>
    <row r="61" spans="1:6" ht="16.5" customHeight="1">
      <c r="A61" s="308"/>
      <c r="B61" s="309"/>
      <c r="C61" s="324" t="s">
        <v>1587</v>
      </c>
      <c r="D61" s="325"/>
      <c r="E61" s="325"/>
      <c r="F61" s="326"/>
    </row>
    <row r="62" spans="1:6" ht="16.5" customHeight="1">
      <c r="A62" s="308"/>
      <c r="B62" s="309"/>
      <c r="C62" s="318" t="s">
        <v>1849</v>
      </c>
      <c r="D62" s="319"/>
      <c r="E62" s="319"/>
      <c r="F62" s="320"/>
    </row>
    <row r="63" spans="1:6" ht="16.5" customHeight="1">
      <c r="A63" s="308"/>
      <c r="B63" s="309"/>
      <c r="C63" s="318" t="s">
        <v>1850</v>
      </c>
      <c r="D63" s="319"/>
      <c r="E63" s="319"/>
      <c r="F63" s="320"/>
    </row>
    <row r="64" spans="1:6" ht="16.5" customHeight="1">
      <c r="A64" s="308"/>
      <c r="B64" s="309"/>
      <c r="C64" s="318" t="s">
        <v>1851</v>
      </c>
      <c r="D64" s="319"/>
      <c r="E64" s="319"/>
      <c r="F64" s="320"/>
    </row>
    <row r="65" spans="1:6" ht="16.5" customHeight="1">
      <c r="A65" s="308"/>
      <c r="B65" s="309"/>
      <c r="C65" s="318" t="s">
        <v>1852</v>
      </c>
      <c r="D65" s="319"/>
      <c r="E65" s="319"/>
      <c r="F65" s="320"/>
    </row>
    <row r="66" spans="1:6" ht="16.5" customHeight="1">
      <c r="A66" s="308"/>
      <c r="B66" s="309"/>
      <c r="C66" s="318" t="s">
        <v>1853</v>
      </c>
      <c r="D66" s="319"/>
      <c r="E66" s="319"/>
      <c r="F66" s="320"/>
    </row>
    <row r="67" spans="1:6" ht="16.5" customHeight="1">
      <c r="A67" s="308"/>
      <c r="B67" s="309"/>
      <c r="C67" s="318" t="s">
        <v>1588</v>
      </c>
      <c r="D67" s="319"/>
      <c r="E67" s="319"/>
      <c r="F67" s="320"/>
    </row>
    <row r="68" spans="1:6" ht="16.5" customHeight="1">
      <c r="A68" s="308"/>
      <c r="B68" s="309"/>
      <c r="C68" s="321" t="s">
        <v>1589</v>
      </c>
      <c r="D68" s="322"/>
      <c r="E68" s="322"/>
      <c r="F68" s="323"/>
    </row>
    <row r="69" spans="1:6" ht="16.5" customHeight="1">
      <c r="A69" s="310"/>
      <c r="B69" s="311"/>
      <c r="C69" s="315" t="s">
        <v>1590</v>
      </c>
      <c r="D69" s="316"/>
      <c r="E69" s="316"/>
      <c r="F69" s="317"/>
    </row>
    <row r="70" spans="1:6" ht="16.5" customHeight="1">
      <c r="A70" s="341" t="s">
        <v>233</v>
      </c>
      <c r="B70" s="342"/>
      <c r="C70" s="283" t="s">
        <v>1818</v>
      </c>
      <c r="D70" s="284"/>
      <c r="E70" s="284"/>
      <c r="F70" s="285"/>
    </row>
    <row r="71" spans="1:6" ht="16.5" customHeight="1">
      <c r="A71" s="306" t="s">
        <v>234</v>
      </c>
      <c r="B71" s="307"/>
      <c r="C71" s="276" t="s">
        <v>1591</v>
      </c>
      <c r="D71" s="277"/>
      <c r="E71" s="277"/>
      <c r="F71" s="278"/>
    </row>
    <row r="72" spans="1:6" ht="16.5" customHeight="1">
      <c r="A72" s="310"/>
      <c r="B72" s="311"/>
      <c r="C72" s="289" t="s">
        <v>235</v>
      </c>
      <c r="D72" s="290"/>
      <c r="E72" s="290"/>
      <c r="F72" s="291"/>
    </row>
    <row r="73" spans="1:6" ht="16.5" customHeight="1">
      <c r="A73" s="306" t="s">
        <v>236</v>
      </c>
      <c r="B73" s="307"/>
      <c r="C73" s="276" t="s">
        <v>237</v>
      </c>
      <c r="D73" s="277"/>
      <c r="E73" s="277"/>
      <c r="F73" s="278"/>
    </row>
    <row r="74" spans="1:6" ht="16.5" customHeight="1">
      <c r="A74" s="308"/>
      <c r="B74" s="309"/>
      <c r="C74" s="286" t="s">
        <v>1821</v>
      </c>
      <c r="D74" s="287"/>
      <c r="E74" s="287"/>
      <c r="F74" s="288"/>
    </row>
    <row r="75" spans="1:6" ht="16.5" customHeight="1">
      <c r="A75" s="310"/>
      <c r="B75" s="311"/>
      <c r="C75" s="352" t="s">
        <v>1822</v>
      </c>
      <c r="D75" s="353"/>
      <c r="E75" s="353"/>
      <c r="F75" s="354"/>
    </row>
    <row r="76" spans="1:6" ht="16.5" customHeight="1">
      <c r="A76" s="341" t="s">
        <v>238</v>
      </c>
      <c r="B76" s="342"/>
      <c r="C76" s="283" t="s">
        <v>239</v>
      </c>
      <c r="D76" s="284"/>
      <c r="E76" s="284"/>
      <c r="F76" s="285"/>
    </row>
    <row r="77" spans="1:6" ht="16.5" customHeight="1">
      <c r="A77" s="273" t="s">
        <v>240</v>
      </c>
      <c r="B77" s="114" t="s">
        <v>90</v>
      </c>
      <c r="C77" s="275" t="s">
        <v>241</v>
      </c>
      <c r="D77" s="275"/>
      <c r="E77" s="275"/>
      <c r="F77" s="275"/>
    </row>
    <row r="78" spans="1:6" ht="16.5" customHeight="1">
      <c r="A78" s="274"/>
      <c r="B78" s="114" t="s">
        <v>242</v>
      </c>
      <c r="C78" s="275" t="s">
        <v>243</v>
      </c>
      <c r="D78" s="275"/>
      <c r="E78" s="275"/>
      <c r="F78" s="275"/>
    </row>
    <row r="79" spans="1:6" ht="16.5" customHeight="1">
      <c r="A79" s="273" t="s">
        <v>244</v>
      </c>
      <c r="B79" s="114" t="s">
        <v>245</v>
      </c>
      <c r="C79" s="283" t="s">
        <v>246</v>
      </c>
      <c r="D79" s="284"/>
      <c r="E79" s="284"/>
      <c r="F79" s="285"/>
    </row>
    <row r="80" spans="1:6" ht="16.5" customHeight="1">
      <c r="A80" s="274"/>
      <c r="B80" s="114" t="s">
        <v>247</v>
      </c>
      <c r="C80" s="283" t="s">
        <v>248</v>
      </c>
      <c r="D80" s="284"/>
      <c r="E80" s="284"/>
      <c r="F80" s="285"/>
    </row>
    <row r="81" spans="1:6" ht="16.5" customHeight="1">
      <c r="A81" s="274"/>
      <c r="B81" s="114" t="s">
        <v>249</v>
      </c>
      <c r="C81" s="283" t="s">
        <v>250</v>
      </c>
      <c r="D81" s="284"/>
      <c r="E81" s="284"/>
      <c r="F81" s="285"/>
    </row>
    <row r="82" spans="1:6" ht="16.5" customHeight="1">
      <c r="A82" s="274"/>
      <c r="B82" s="114" t="s">
        <v>251</v>
      </c>
      <c r="C82" s="283" t="s">
        <v>252</v>
      </c>
      <c r="D82" s="284"/>
      <c r="E82" s="284"/>
      <c r="F82" s="285"/>
    </row>
    <row r="83" spans="1:6" ht="16.5" customHeight="1">
      <c r="A83" s="282"/>
      <c r="B83" s="114" t="s">
        <v>89</v>
      </c>
      <c r="C83" s="283" t="s">
        <v>253</v>
      </c>
      <c r="D83" s="284"/>
      <c r="E83" s="284"/>
      <c r="F83" s="285"/>
    </row>
    <row r="84" spans="1:6" ht="16.5" customHeight="1">
      <c r="A84" s="349" t="s">
        <v>366</v>
      </c>
      <c r="B84" s="115" t="s">
        <v>254</v>
      </c>
      <c r="C84" s="283" t="s">
        <v>255</v>
      </c>
      <c r="D84" s="284"/>
      <c r="E84" s="284"/>
      <c r="F84" s="285"/>
    </row>
    <row r="85" spans="1:6" ht="16.5" customHeight="1">
      <c r="A85" s="349"/>
      <c r="B85" s="350" t="s">
        <v>256</v>
      </c>
      <c r="C85" s="276" t="s">
        <v>257</v>
      </c>
      <c r="D85" s="277"/>
      <c r="E85" s="277"/>
      <c r="F85" s="278"/>
    </row>
    <row r="86" spans="1:6" ht="16.5" customHeight="1">
      <c r="A86" s="349"/>
      <c r="B86" s="351"/>
      <c r="C86" s="289" t="s">
        <v>1445</v>
      </c>
      <c r="D86" s="290"/>
      <c r="E86" s="290"/>
      <c r="F86" s="291"/>
    </row>
    <row r="87" spans="1:6" ht="16.5" customHeight="1">
      <c r="A87" s="349"/>
      <c r="B87" s="116" t="s">
        <v>258</v>
      </c>
      <c r="C87" s="283" t="s">
        <v>259</v>
      </c>
      <c r="D87" s="284"/>
      <c r="E87" s="284"/>
      <c r="F87" s="285"/>
    </row>
    <row r="88" spans="1:6" ht="16.5" customHeight="1">
      <c r="A88" s="349"/>
      <c r="B88" s="116" t="s">
        <v>260</v>
      </c>
      <c r="C88" s="283" t="s">
        <v>261</v>
      </c>
      <c r="D88" s="284"/>
      <c r="E88" s="284"/>
      <c r="F88" s="285"/>
    </row>
    <row r="89" spans="1:6" ht="16.5" customHeight="1">
      <c r="A89" s="349"/>
      <c r="B89" s="116" t="s">
        <v>262</v>
      </c>
      <c r="C89" s="283" t="s">
        <v>263</v>
      </c>
      <c r="D89" s="284"/>
      <c r="E89" s="284"/>
      <c r="F89" s="285"/>
    </row>
    <row r="90" spans="1:6" ht="16.5" customHeight="1">
      <c r="A90" s="306" t="s">
        <v>264</v>
      </c>
      <c r="B90" s="307"/>
      <c r="C90" s="276" t="s">
        <v>265</v>
      </c>
      <c r="D90" s="277"/>
      <c r="E90" s="277"/>
      <c r="F90" s="278"/>
    </row>
    <row r="91" spans="1:6" ht="16.5" customHeight="1">
      <c r="A91" s="310"/>
      <c r="B91" s="311"/>
      <c r="C91" s="289" t="s">
        <v>1854</v>
      </c>
      <c r="D91" s="290"/>
      <c r="E91" s="290"/>
      <c r="F91" s="291"/>
    </row>
    <row r="92" spans="1:6" ht="16.5" customHeight="1">
      <c r="A92" s="306" t="s">
        <v>266</v>
      </c>
      <c r="B92" s="307"/>
      <c r="C92" s="276" t="s">
        <v>267</v>
      </c>
      <c r="D92" s="277"/>
      <c r="E92" s="277"/>
      <c r="F92" s="278"/>
    </row>
    <row r="93" spans="1:6" ht="16.5" customHeight="1">
      <c r="A93" s="308"/>
      <c r="B93" s="309"/>
      <c r="C93" s="286" t="s">
        <v>268</v>
      </c>
      <c r="D93" s="287"/>
      <c r="E93" s="287"/>
      <c r="F93" s="288"/>
    </row>
    <row r="94" spans="1:6" ht="16.5" customHeight="1">
      <c r="A94" s="308"/>
      <c r="B94" s="311"/>
      <c r="C94" s="289" t="s">
        <v>269</v>
      </c>
      <c r="D94" s="290"/>
      <c r="E94" s="290"/>
      <c r="F94" s="291"/>
    </row>
    <row r="95" spans="1:6" ht="16.5" customHeight="1">
      <c r="A95" s="349" t="s">
        <v>270</v>
      </c>
      <c r="B95" s="273" t="s">
        <v>271</v>
      </c>
      <c r="C95" s="292" t="s">
        <v>2106</v>
      </c>
      <c r="D95" s="292"/>
      <c r="E95" s="292"/>
      <c r="F95" s="292"/>
    </row>
    <row r="96" spans="1:6" ht="16.5" customHeight="1">
      <c r="A96" s="349"/>
      <c r="B96" s="274"/>
      <c r="C96" s="335" t="s">
        <v>2107</v>
      </c>
      <c r="D96" s="336"/>
      <c r="E96" s="336"/>
      <c r="F96" s="337"/>
    </row>
    <row r="97" spans="1:6" ht="16.5" customHeight="1">
      <c r="A97" s="349"/>
      <c r="B97" s="282"/>
      <c r="C97" s="289" t="s">
        <v>272</v>
      </c>
      <c r="D97" s="290"/>
      <c r="E97" s="290"/>
      <c r="F97" s="291"/>
    </row>
    <row r="98" spans="1:6" ht="16.5" customHeight="1">
      <c r="A98" s="349"/>
      <c r="B98" s="273" t="s">
        <v>160</v>
      </c>
      <c r="C98" s="292" t="s">
        <v>1592</v>
      </c>
      <c r="D98" s="292"/>
      <c r="E98" s="292"/>
      <c r="F98" s="292"/>
    </row>
    <row r="99" spans="1:6" ht="16.5" customHeight="1">
      <c r="A99" s="349"/>
      <c r="B99" s="274"/>
      <c r="C99" s="293" t="s">
        <v>1593</v>
      </c>
      <c r="D99" s="293"/>
      <c r="E99" s="293"/>
      <c r="F99" s="293"/>
    </row>
    <row r="100" spans="1:6" ht="16.5" customHeight="1">
      <c r="A100" s="349"/>
      <c r="B100" s="274"/>
      <c r="C100" s="293" t="s">
        <v>1594</v>
      </c>
      <c r="D100" s="293"/>
      <c r="E100" s="293"/>
      <c r="F100" s="293"/>
    </row>
    <row r="101" spans="1:6" ht="16.5" customHeight="1">
      <c r="A101" s="349"/>
      <c r="B101" s="274"/>
      <c r="C101" s="294" t="s">
        <v>1595</v>
      </c>
      <c r="D101" s="295"/>
      <c r="E101" s="295"/>
      <c r="F101" s="296"/>
    </row>
    <row r="102" spans="1:6" ht="16.5" customHeight="1">
      <c r="A102" s="349"/>
      <c r="B102" s="274"/>
      <c r="C102" s="293" t="s">
        <v>1597</v>
      </c>
      <c r="D102" s="293"/>
      <c r="E102" s="293"/>
      <c r="F102" s="293"/>
    </row>
    <row r="103" spans="1:6" ht="16.5" customHeight="1">
      <c r="A103" s="349"/>
      <c r="B103" s="282"/>
      <c r="C103" s="298" t="s">
        <v>1596</v>
      </c>
      <c r="D103" s="299"/>
      <c r="E103" s="299"/>
      <c r="F103" s="300"/>
    </row>
    <row r="104" spans="1:6" ht="16.5" customHeight="1">
      <c r="A104" s="349"/>
      <c r="B104" s="273" t="s">
        <v>181</v>
      </c>
      <c r="C104" s="276" t="s">
        <v>273</v>
      </c>
      <c r="D104" s="277"/>
      <c r="E104" s="277"/>
      <c r="F104" s="278"/>
    </row>
    <row r="105" spans="1:6" ht="16.5" customHeight="1">
      <c r="A105" s="349"/>
      <c r="B105" s="274"/>
      <c r="C105" s="286" t="s">
        <v>274</v>
      </c>
      <c r="D105" s="287"/>
      <c r="E105" s="287"/>
      <c r="F105" s="288"/>
    </row>
    <row r="106" spans="1:6" ht="16.5" customHeight="1">
      <c r="A106" s="349"/>
      <c r="B106" s="274"/>
      <c r="C106" s="286" t="s">
        <v>2104</v>
      </c>
      <c r="D106" s="287"/>
      <c r="E106" s="287"/>
      <c r="F106" s="288"/>
    </row>
    <row r="107" spans="1:6" ht="16.5" customHeight="1">
      <c r="A107" s="349"/>
      <c r="B107" s="282"/>
      <c r="C107" s="355" t="s">
        <v>2105</v>
      </c>
      <c r="D107" s="356"/>
      <c r="E107" s="356"/>
      <c r="F107" s="357"/>
    </row>
    <row r="108" spans="1:6" ht="16.5" customHeight="1">
      <c r="A108" s="349"/>
      <c r="B108" s="273" t="s">
        <v>275</v>
      </c>
      <c r="C108" s="276" t="s">
        <v>273</v>
      </c>
      <c r="D108" s="277"/>
      <c r="E108" s="277"/>
      <c r="F108" s="278"/>
    </row>
    <row r="109" spans="1:6" ht="16.5" customHeight="1">
      <c r="A109" s="349"/>
      <c r="B109" s="282"/>
      <c r="C109" s="289" t="s">
        <v>276</v>
      </c>
      <c r="D109" s="290"/>
      <c r="E109" s="290"/>
      <c r="F109" s="291"/>
    </row>
    <row r="110" spans="1:6" ht="16.5" customHeight="1">
      <c r="A110" s="349"/>
      <c r="B110" s="335" t="s">
        <v>1543</v>
      </c>
      <c r="C110" s="336"/>
      <c r="D110" s="336"/>
      <c r="E110" s="336"/>
      <c r="F110" s="337"/>
    </row>
    <row r="111" spans="1:6" ht="16.5" customHeight="1">
      <c r="A111" s="349"/>
      <c r="B111" s="358" t="s">
        <v>1544</v>
      </c>
      <c r="C111" s="359"/>
      <c r="D111" s="359"/>
      <c r="E111" s="359"/>
      <c r="F111" s="360"/>
    </row>
    <row r="112" spans="1:6" ht="16.5" customHeight="1">
      <c r="A112" s="349" t="s">
        <v>277</v>
      </c>
      <c r="B112" s="175" t="s">
        <v>193</v>
      </c>
      <c r="C112" s="275" t="s">
        <v>278</v>
      </c>
      <c r="D112" s="275"/>
      <c r="E112" s="275"/>
      <c r="F112" s="275"/>
    </row>
    <row r="113" spans="1:6" ht="16.5" customHeight="1">
      <c r="A113" s="349"/>
      <c r="B113" s="349" t="s">
        <v>194</v>
      </c>
      <c r="C113" s="361" t="s">
        <v>1545</v>
      </c>
      <c r="D113" s="361"/>
      <c r="E113" s="361"/>
      <c r="F113" s="361"/>
    </row>
    <row r="114" spans="1:6" ht="16.5" customHeight="1">
      <c r="A114" s="349"/>
      <c r="B114" s="349"/>
      <c r="C114" s="355" t="s">
        <v>1546</v>
      </c>
      <c r="D114" s="356"/>
      <c r="E114" s="356"/>
      <c r="F114" s="357"/>
    </row>
    <row r="115" spans="1:6" ht="16.5" customHeight="1">
      <c r="A115" s="349"/>
      <c r="B115" s="175" t="s">
        <v>279</v>
      </c>
      <c r="C115" s="275" t="s">
        <v>280</v>
      </c>
      <c r="D115" s="275"/>
      <c r="E115" s="275"/>
      <c r="F115" s="275"/>
    </row>
    <row r="116" spans="1:6" ht="16.5" customHeight="1">
      <c r="A116" s="349"/>
      <c r="B116" s="175" t="s">
        <v>195</v>
      </c>
      <c r="C116" s="275" t="s">
        <v>281</v>
      </c>
      <c r="D116" s="275"/>
      <c r="E116" s="275"/>
      <c r="F116" s="275"/>
    </row>
    <row r="117" spans="1:6" ht="16.5" customHeight="1">
      <c r="A117" s="349"/>
      <c r="B117" s="349" t="s">
        <v>199</v>
      </c>
      <c r="C117" s="361" t="s">
        <v>1547</v>
      </c>
      <c r="D117" s="361"/>
      <c r="E117" s="361"/>
      <c r="F117" s="361"/>
    </row>
    <row r="118" spans="1:6" ht="16.5" customHeight="1">
      <c r="A118" s="349"/>
      <c r="B118" s="349"/>
      <c r="C118" s="355" t="s">
        <v>1548</v>
      </c>
      <c r="D118" s="356"/>
      <c r="E118" s="356"/>
      <c r="F118" s="357"/>
    </row>
    <row r="119" spans="1:6" ht="16.5" customHeight="1">
      <c r="A119" s="362" t="s">
        <v>1598</v>
      </c>
      <c r="B119" s="362"/>
      <c r="C119" s="363" t="s">
        <v>1599</v>
      </c>
      <c r="D119" s="364"/>
      <c r="E119" s="364"/>
      <c r="F119" s="365"/>
    </row>
    <row r="120" spans="1:6" ht="16.5" customHeight="1">
      <c r="A120" s="362"/>
      <c r="B120" s="362"/>
      <c r="C120" s="366" t="s">
        <v>1600</v>
      </c>
      <c r="D120" s="367"/>
      <c r="E120" s="367"/>
      <c r="F120" s="368"/>
    </row>
    <row r="121" spans="1:6" ht="16.5" customHeight="1">
      <c r="A121" s="362"/>
      <c r="B121" s="362"/>
      <c r="C121" s="366" t="s">
        <v>1601</v>
      </c>
      <c r="D121" s="367"/>
      <c r="E121" s="367"/>
      <c r="F121" s="368"/>
    </row>
    <row r="122" spans="1:6" ht="16.5" customHeight="1">
      <c r="A122" s="362"/>
      <c r="B122" s="362"/>
      <c r="C122" s="327" t="s">
        <v>1855</v>
      </c>
      <c r="D122" s="328"/>
      <c r="E122" s="328"/>
      <c r="F122" s="329"/>
    </row>
    <row r="123" spans="1:6" ht="16.5" customHeight="1">
      <c r="A123" s="109"/>
      <c r="B123" s="117"/>
      <c r="C123" s="118"/>
      <c r="D123" s="118"/>
      <c r="E123" s="118"/>
      <c r="F123" s="118"/>
    </row>
    <row r="124" spans="1:6" ht="16.5" customHeight="1">
      <c r="A124" s="110"/>
      <c r="B124" s="110"/>
      <c r="C124" s="110"/>
      <c r="D124" s="110"/>
      <c r="E124" s="110"/>
      <c r="F124" s="110"/>
    </row>
    <row r="125" spans="1:6" ht="24.95" customHeight="1">
      <c r="A125" s="111" t="s">
        <v>282</v>
      </c>
      <c r="B125" s="119"/>
      <c r="C125" s="120"/>
      <c r="D125" s="120"/>
      <c r="E125" s="120"/>
      <c r="F125" s="120"/>
    </row>
    <row r="126" spans="1:6" ht="16.5" customHeight="1">
      <c r="A126" s="111"/>
      <c r="B126" s="119"/>
      <c r="C126" s="120"/>
      <c r="D126" s="120"/>
      <c r="E126" s="120"/>
      <c r="F126" s="120"/>
    </row>
    <row r="127" spans="1:6" ht="16.5" customHeight="1">
      <c r="A127" s="281" t="s">
        <v>1453</v>
      </c>
      <c r="B127" s="281"/>
      <c r="C127" s="281"/>
      <c r="D127" s="281"/>
      <c r="E127" s="281"/>
      <c r="F127" s="281"/>
    </row>
    <row r="128" spans="1:6" ht="16.5" customHeight="1">
      <c r="A128" s="280" t="s">
        <v>1823</v>
      </c>
      <c r="B128" s="280"/>
      <c r="C128" s="280"/>
      <c r="D128" s="280"/>
      <c r="E128" s="280"/>
      <c r="F128" s="280"/>
    </row>
    <row r="129" spans="1:6" ht="16.5" customHeight="1">
      <c r="A129" s="280" t="s">
        <v>1549</v>
      </c>
      <c r="B129" s="280"/>
      <c r="C129" s="280"/>
      <c r="D129" s="280"/>
      <c r="E129" s="280"/>
      <c r="F129" s="280"/>
    </row>
    <row r="130" spans="1:6" ht="16.5" customHeight="1">
      <c r="A130" s="279" t="s">
        <v>1602</v>
      </c>
      <c r="B130" s="279"/>
      <c r="C130" s="279"/>
      <c r="D130" s="279"/>
      <c r="E130" s="279"/>
      <c r="F130" s="279"/>
    </row>
    <row r="131" spans="1:6" ht="16.5" customHeight="1">
      <c r="A131" s="280" t="s">
        <v>1481</v>
      </c>
      <c r="B131" s="280"/>
      <c r="C131" s="280"/>
      <c r="D131" s="280"/>
      <c r="E131" s="280"/>
      <c r="F131" s="280"/>
    </row>
    <row r="132" spans="1:6" ht="16.5" customHeight="1">
      <c r="A132" s="281" t="s">
        <v>2123</v>
      </c>
      <c r="B132" s="281"/>
      <c r="C132" s="281"/>
      <c r="D132" s="281"/>
      <c r="E132" s="281"/>
      <c r="F132" s="281"/>
    </row>
    <row r="133" spans="1:6" ht="16.5" customHeight="1">
      <c r="A133" s="281" t="s">
        <v>2124</v>
      </c>
      <c r="B133" s="281"/>
      <c r="C133" s="281"/>
      <c r="D133" s="281"/>
      <c r="E133" s="281"/>
      <c r="F133" s="281"/>
    </row>
    <row r="134" spans="1:6" ht="16.5" customHeight="1">
      <c r="A134" s="281" t="s">
        <v>2125</v>
      </c>
      <c r="B134" s="281"/>
      <c r="C134" s="281"/>
      <c r="D134" s="281"/>
      <c r="E134" s="281"/>
      <c r="F134" s="281"/>
    </row>
    <row r="135" spans="1:6" ht="16.5" customHeight="1">
      <c r="A135" s="279" t="s">
        <v>1603</v>
      </c>
      <c r="B135" s="279"/>
      <c r="C135" s="279"/>
      <c r="D135" s="279"/>
      <c r="E135" s="279"/>
      <c r="F135" s="279"/>
    </row>
    <row r="136" spans="1:6" ht="16.5" customHeight="1">
      <c r="A136" s="279" t="s">
        <v>1604</v>
      </c>
      <c r="B136" s="279"/>
      <c r="C136" s="279"/>
      <c r="D136" s="279"/>
      <c r="E136" s="279"/>
      <c r="F136" s="279"/>
    </row>
    <row r="137" spans="1:6" ht="16.5" customHeight="1">
      <c r="A137" s="279" t="s">
        <v>1605</v>
      </c>
      <c r="B137" s="279"/>
      <c r="C137" s="279"/>
      <c r="D137" s="279"/>
      <c r="E137" s="279"/>
      <c r="F137" s="279"/>
    </row>
    <row r="138" spans="1:6" ht="16.5" customHeight="1">
      <c r="A138" s="280" t="s">
        <v>1824</v>
      </c>
      <c r="B138" s="280"/>
      <c r="C138" s="280"/>
      <c r="D138" s="280"/>
      <c r="E138" s="280"/>
      <c r="F138" s="280"/>
    </row>
    <row r="139" spans="1:6" ht="16.5" customHeight="1">
      <c r="A139" s="110"/>
      <c r="B139" s="110"/>
      <c r="C139" s="110"/>
      <c r="D139" s="110"/>
      <c r="E139" s="110"/>
      <c r="F139" s="110"/>
    </row>
    <row r="140" spans="1:6" ht="16.5" customHeight="1">
      <c r="A140" s="281" t="s">
        <v>1452</v>
      </c>
      <c r="B140" s="281"/>
      <c r="C140" s="281"/>
      <c r="D140" s="281"/>
      <c r="E140" s="281"/>
      <c r="F140" s="281"/>
    </row>
    <row r="141" spans="1:6" ht="16.5" customHeight="1">
      <c r="A141" s="280" t="s">
        <v>283</v>
      </c>
      <c r="B141" s="280"/>
      <c r="C141" s="280"/>
      <c r="D141" s="280"/>
      <c r="E141" s="280"/>
      <c r="F141" s="280"/>
    </row>
    <row r="142" spans="1:6" ht="16.5" customHeight="1">
      <c r="A142" s="280" t="s">
        <v>1566</v>
      </c>
      <c r="B142" s="280"/>
      <c r="C142" s="280"/>
      <c r="D142" s="280"/>
      <c r="E142" s="280"/>
      <c r="F142" s="280"/>
    </row>
    <row r="143" spans="1:6" ht="16.5" customHeight="1">
      <c r="A143" s="301" t="s">
        <v>1825</v>
      </c>
      <c r="B143" s="301"/>
      <c r="C143" s="301"/>
      <c r="D143" s="301"/>
      <c r="E143" s="302"/>
      <c r="F143" s="302"/>
    </row>
    <row r="144" spans="1:6" ht="16.5" customHeight="1">
      <c r="A144" s="301" t="s">
        <v>1556</v>
      </c>
      <c r="B144" s="301"/>
      <c r="C144" s="301"/>
      <c r="D144" s="301"/>
      <c r="E144" s="302"/>
      <c r="F144" s="302"/>
    </row>
    <row r="145" spans="1:6" ht="16.5" customHeight="1">
      <c r="A145" s="301" t="s">
        <v>1557</v>
      </c>
      <c r="B145" s="301"/>
      <c r="C145" s="301"/>
      <c r="D145" s="301"/>
      <c r="E145" s="302"/>
      <c r="F145" s="302"/>
    </row>
    <row r="146" spans="1:6" ht="16.5" customHeight="1">
      <c r="A146" s="280" t="s">
        <v>1567</v>
      </c>
      <c r="B146" s="280"/>
      <c r="C146" s="280"/>
      <c r="D146" s="280"/>
      <c r="E146" s="280"/>
      <c r="F146" s="280"/>
    </row>
    <row r="147" spans="1:6" ht="16.5" customHeight="1">
      <c r="A147" s="280" t="s">
        <v>1568</v>
      </c>
      <c r="B147" s="280"/>
      <c r="C147" s="280"/>
      <c r="D147" s="280"/>
      <c r="E147" s="280"/>
      <c r="F147" s="280"/>
    </row>
    <row r="148" spans="1:6" ht="16.5" customHeight="1">
      <c r="A148" s="280" t="s">
        <v>1569</v>
      </c>
      <c r="B148" s="280"/>
      <c r="C148" s="280"/>
      <c r="D148" s="280"/>
      <c r="E148" s="280"/>
      <c r="F148" s="280"/>
    </row>
    <row r="149" spans="1:6" ht="16.5" customHeight="1">
      <c r="A149" s="280" t="s">
        <v>284</v>
      </c>
      <c r="B149" s="280"/>
      <c r="C149" s="280"/>
      <c r="D149" s="280"/>
      <c r="E149" s="280"/>
      <c r="F149" s="280"/>
    </row>
    <row r="150" spans="1:6" ht="16.5" customHeight="1">
      <c r="A150" s="280" t="s">
        <v>285</v>
      </c>
      <c r="B150" s="280"/>
      <c r="C150" s="280"/>
      <c r="D150" s="280"/>
      <c r="E150" s="280"/>
      <c r="F150" s="280"/>
    </row>
    <row r="151" spans="1:6" ht="16.5" customHeight="1">
      <c r="A151" s="280" t="s">
        <v>1555</v>
      </c>
      <c r="B151" s="280"/>
      <c r="C151" s="280"/>
      <c r="D151" s="280"/>
      <c r="E151" s="280"/>
      <c r="F151" s="280"/>
    </row>
    <row r="152" spans="1:6" ht="16.5" customHeight="1">
      <c r="A152" s="280"/>
      <c r="B152" s="280"/>
      <c r="C152" s="280"/>
      <c r="D152" s="280"/>
      <c r="E152" s="280"/>
      <c r="F152" s="280"/>
    </row>
    <row r="153" spans="1:6" ht="16.5" customHeight="1">
      <c r="A153" s="281" t="s">
        <v>1451</v>
      </c>
      <c r="B153" s="281"/>
      <c r="C153" s="281"/>
      <c r="D153" s="281"/>
      <c r="E153" s="281"/>
      <c r="F153" s="281"/>
    </row>
    <row r="154" spans="1:6" ht="16.5" customHeight="1">
      <c r="A154" s="280" t="s">
        <v>283</v>
      </c>
      <c r="B154" s="280"/>
      <c r="C154" s="280"/>
      <c r="D154" s="280"/>
      <c r="E154" s="280"/>
      <c r="F154" s="280"/>
    </row>
    <row r="155" spans="1:6" ht="16.5" customHeight="1">
      <c r="A155" s="280" t="s">
        <v>286</v>
      </c>
      <c r="B155" s="280"/>
      <c r="C155" s="280"/>
      <c r="D155" s="280"/>
      <c r="E155" s="280"/>
      <c r="F155" s="280"/>
    </row>
    <row r="156" spans="1:6" ht="16.5" customHeight="1">
      <c r="A156" s="280" t="s">
        <v>287</v>
      </c>
      <c r="B156" s="280"/>
      <c r="C156" s="280"/>
      <c r="D156" s="280"/>
      <c r="E156" s="280"/>
      <c r="F156" s="280"/>
    </row>
    <row r="157" spans="1:6" ht="16.5" customHeight="1">
      <c r="A157" s="280" t="s">
        <v>1606</v>
      </c>
      <c r="B157" s="280"/>
      <c r="C157" s="280"/>
      <c r="D157" s="280"/>
      <c r="E157" s="280"/>
      <c r="F157" s="280"/>
    </row>
    <row r="158" spans="1:6" ht="16.5" customHeight="1">
      <c r="A158" s="370"/>
      <c r="B158" s="370"/>
      <c r="C158" s="370"/>
      <c r="D158" s="370"/>
      <c r="E158" s="370"/>
      <c r="F158" s="370"/>
    </row>
    <row r="159" spans="1:6" ht="16.5" customHeight="1">
      <c r="A159" s="281" t="s">
        <v>1450</v>
      </c>
      <c r="B159" s="281"/>
      <c r="C159" s="281"/>
      <c r="D159" s="281"/>
      <c r="E159" s="281"/>
      <c r="F159" s="281"/>
    </row>
    <row r="160" spans="1:6" ht="16.5" customHeight="1">
      <c r="A160" s="280" t="s">
        <v>2158</v>
      </c>
      <c r="B160" s="280"/>
      <c r="C160" s="280"/>
      <c r="D160" s="280"/>
      <c r="E160" s="280"/>
      <c r="F160" s="280"/>
    </row>
    <row r="161" spans="1:6" ht="16.5" customHeight="1">
      <c r="A161" s="280" t="s">
        <v>2159</v>
      </c>
      <c r="B161" s="280"/>
      <c r="C161" s="280"/>
      <c r="D161" s="280"/>
      <c r="E161" s="280"/>
      <c r="F161" s="280"/>
    </row>
    <row r="162" spans="1:6" ht="16.5" customHeight="1">
      <c r="A162" s="280" t="s">
        <v>2160</v>
      </c>
      <c r="B162" s="280"/>
      <c r="C162" s="280"/>
      <c r="D162" s="280"/>
      <c r="E162" s="280"/>
      <c r="F162" s="280"/>
    </row>
    <row r="163" spans="1:6" ht="16.5" customHeight="1">
      <c r="A163" s="370"/>
      <c r="B163" s="370"/>
      <c r="C163" s="370"/>
      <c r="D163" s="370"/>
      <c r="E163" s="370"/>
      <c r="F163" s="370"/>
    </row>
    <row r="164" spans="1:6" ht="16.5" customHeight="1">
      <c r="A164" s="281" t="s">
        <v>2161</v>
      </c>
      <c r="B164" s="281"/>
      <c r="C164" s="281"/>
      <c r="D164" s="281"/>
      <c r="E164" s="281"/>
      <c r="F164" s="281"/>
    </row>
    <row r="165" spans="1:6" ht="16.5" customHeight="1">
      <c r="A165" s="280" t="s">
        <v>2162</v>
      </c>
      <c r="B165" s="280"/>
      <c r="C165" s="280"/>
      <c r="D165" s="280"/>
      <c r="E165" s="280"/>
      <c r="F165" s="280"/>
    </row>
    <row r="166" spans="1:6" ht="16.5" customHeight="1">
      <c r="A166" s="280" t="s">
        <v>2163</v>
      </c>
      <c r="B166" s="280"/>
      <c r="C166" s="280"/>
      <c r="D166" s="280"/>
      <c r="E166" s="280"/>
      <c r="F166" s="280"/>
    </row>
    <row r="167" spans="1:6" ht="16.5" customHeight="1">
      <c r="A167" s="280" t="s">
        <v>2164</v>
      </c>
      <c r="B167" s="280"/>
      <c r="C167" s="280"/>
      <c r="D167" s="280"/>
      <c r="E167" s="280"/>
      <c r="F167" s="280"/>
    </row>
    <row r="168" spans="1:6" ht="16.5" customHeight="1">
      <c r="A168" s="280" t="s">
        <v>2165</v>
      </c>
      <c r="B168" s="280"/>
      <c r="C168" s="280"/>
      <c r="D168" s="280"/>
      <c r="E168" s="280"/>
      <c r="F168" s="280"/>
    </row>
    <row r="169" spans="1:6" ht="16.5" customHeight="1">
      <c r="A169" s="280"/>
      <c r="B169" s="280"/>
      <c r="C169" s="280"/>
      <c r="D169" s="280"/>
      <c r="E169" s="280"/>
      <c r="F169" s="280"/>
    </row>
    <row r="170" spans="1:6" ht="16.5" customHeight="1">
      <c r="A170" s="281" t="s">
        <v>1449</v>
      </c>
      <c r="B170" s="281"/>
      <c r="C170" s="281"/>
      <c r="D170" s="281"/>
      <c r="E170" s="281"/>
      <c r="F170" s="281"/>
    </row>
    <row r="171" spans="1:6" ht="16.5" customHeight="1">
      <c r="A171" s="369" t="s">
        <v>288</v>
      </c>
      <c r="B171" s="369"/>
      <c r="C171" s="369"/>
      <c r="D171" s="369"/>
      <c r="E171" s="369"/>
      <c r="F171" s="369"/>
    </row>
    <row r="172" spans="1:6" ht="16.5" customHeight="1">
      <c r="A172" s="301" t="s">
        <v>1502</v>
      </c>
      <c r="B172" s="301"/>
      <c r="C172" s="301"/>
      <c r="D172" s="301"/>
      <c r="E172" s="301"/>
      <c r="F172" s="301"/>
    </row>
    <row r="173" spans="1:6" ht="16.5" customHeight="1">
      <c r="A173" s="301" t="s">
        <v>1503</v>
      </c>
      <c r="B173" s="301"/>
      <c r="C173" s="301"/>
      <c r="D173" s="301"/>
      <c r="E173" s="302"/>
      <c r="F173" s="302"/>
    </row>
    <row r="174" spans="1:6" ht="16.5" customHeight="1">
      <c r="A174" s="301" t="s">
        <v>1446</v>
      </c>
      <c r="B174" s="301"/>
      <c r="C174" s="301"/>
      <c r="D174" s="301"/>
      <c r="E174" s="302"/>
      <c r="F174" s="302"/>
    </row>
    <row r="175" spans="1:6" ht="16.5" customHeight="1">
      <c r="A175" s="301" t="s">
        <v>289</v>
      </c>
      <c r="B175" s="301"/>
      <c r="C175" s="301"/>
      <c r="D175" s="301"/>
      <c r="E175" s="302"/>
      <c r="F175" s="302"/>
    </row>
    <row r="176" spans="1:6" ht="16.5" customHeight="1">
      <c r="A176" s="371" t="s">
        <v>1607</v>
      </c>
      <c r="B176" s="371"/>
      <c r="C176" s="371"/>
      <c r="D176" s="371"/>
      <c r="E176" s="372"/>
      <c r="F176" s="372"/>
    </row>
    <row r="177" spans="1:6" ht="16.5" customHeight="1">
      <c r="A177" s="110"/>
      <c r="B177" s="110"/>
      <c r="C177" s="110"/>
      <c r="D177" s="110"/>
      <c r="E177" s="110"/>
      <c r="F177" s="110"/>
    </row>
    <row r="178" spans="1:6" ht="16.5" customHeight="1">
      <c r="A178" s="280" t="s">
        <v>290</v>
      </c>
      <c r="B178" s="280"/>
      <c r="C178" s="280"/>
      <c r="D178" s="280"/>
      <c r="E178" s="280"/>
      <c r="F178" s="280"/>
    </row>
    <row r="179" spans="1:6" ht="16.5" customHeight="1">
      <c r="A179" s="280"/>
      <c r="B179" s="280"/>
      <c r="C179" s="280"/>
      <c r="D179" s="280"/>
      <c r="E179" s="280"/>
      <c r="F179" s="280"/>
    </row>
    <row r="180" spans="1:6" ht="16.5" customHeight="1">
      <c r="A180" s="280" t="s">
        <v>291</v>
      </c>
      <c r="B180" s="280"/>
      <c r="C180" s="280"/>
      <c r="D180" s="280"/>
      <c r="E180" s="280"/>
      <c r="F180" s="280"/>
    </row>
    <row r="181" spans="1:6" ht="16.5" customHeight="1">
      <c r="A181" s="280" t="s">
        <v>1826</v>
      </c>
      <c r="B181" s="280"/>
      <c r="C181" s="280"/>
      <c r="D181" s="280"/>
      <c r="E181" s="280"/>
      <c r="F181" s="280"/>
    </row>
    <row r="182" spans="1:6" ht="16.5" customHeight="1">
      <c r="A182" s="280" t="s">
        <v>292</v>
      </c>
      <c r="B182" s="280"/>
      <c r="C182" s="280"/>
      <c r="D182" s="280"/>
      <c r="E182" s="280"/>
      <c r="F182" s="280"/>
    </row>
    <row r="183" spans="1:6" ht="16.5" customHeight="1">
      <c r="A183" s="280" t="s">
        <v>1447</v>
      </c>
      <c r="B183" s="280"/>
      <c r="C183" s="280"/>
      <c r="D183" s="280"/>
      <c r="E183" s="280"/>
      <c r="F183" s="280"/>
    </row>
    <row r="184" spans="1:6" ht="16.5" customHeight="1">
      <c r="A184" s="279" t="s">
        <v>1448</v>
      </c>
      <c r="B184" s="279"/>
      <c r="C184" s="279"/>
      <c r="D184" s="279"/>
      <c r="E184" s="279"/>
      <c r="F184" s="279"/>
    </row>
    <row r="185" spans="1:6" ht="16.5" customHeight="1">
      <c r="A185" s="280" t="s">
        <v>1562</v>
      </c>
      <c r="B185" s="280"/>
      <c r="C185" s="280"/>
      <c r="D185" s="280"/>
      <c r="E185" s="280"/>
      <c r="F185" s="280"/>
    </row>
    <row r="186" spans="1:6" ht="16.5" customHeight="1">
      <c r="A186" s="280" t="s">
        <v>1828</v>
      </c>
      <c r="B186" s="280"/>
      <c r="C186" s="280"/>
      <c r="D186" s="280"/>
      <c r="E186" s="280"/>
      <c r="F186" s="280"/>
    </row>
    <row r="187" spans="1:6" ht="16.5" customHeight="1">
      <c r="A187" s="280" t="s">
        <v>1563</v>
      </c>
      <c r="B187" s="280"/>
      <c r="C187" s="280"/>
      <c r="D187" s="280"/>
      <c r="E187" s="280"/>
      <c r="F187" s="280"/>
    </row>
    <row r="188" spans="1:6" ht="16.5" customHeight="1">
      <c r="A188" s="280" t="s">
        <v>1829</v>
      </c>
      <c r="B188" s="280"/>
      <c r="C188" s="280"/>
      <c r="D188" s="280"/>
      <c r="E188" s="280"/>
      <c r="F188" s="280"/>
    </row>
    <row r="189" spans="1:6" ht="16.5" customHeight="1">
      <c r="A189" s="280" t="s">
        <v>293</v>
      </c>
      <c r="B189" s="280"/>
      <c r="C189" s="280"/>
      <c r="D189" s="280"/>
      <c r="E189" s="280"/>
      <c r="F189" s="280"/>
    </row>
    <row r="190" spans="1:6" ht="16.5" customHeight="1">
      <c r="A190" s="280" t="s">
        <v>1564</v>
      </c>
      <c r="B190" s="280"/>
      <c r="C190" s="280"/>
      <c r="D190" s="280"/>
      <c r="E190" s="280"/>
      <c r="F190" s="280"/>
    </row>
    <row r="191" spans="1:6" ht="16.5" customHeight="1">
      <c r="A191" s="280" t="s">
        <v>1608</v>
      </c>
      <c r="B191" s="280"/>
      <c r="C191" s="280"/>
      <c r="D191" s="280"/>
      <c r="E191" s="280"/>
      <c r="F191" s="280"/>
    </row>
    <row r="192" spans="1:6" ht="16.5" customHeight="1">
      <c r="A192" s="373" t="s">
        <v>1609</v>
      </c>
      <c r="B192" s="373"/>
      <c r="C192" s="373"/>
      <c r="D192" s="373"/>
      <c r="E192" s="373"/>
      <c r="F192" s="373"/>
    </row>
    <row r="193" spans="1:6" ht="16.5" customHeight="1">
      <c r="A193" s="373" t="s">
        <v>1610</v>
      </c>
      <c r="B193" s="373"/>
      <c r="C193" s="373"/>
      <c r="D193" s="373"/>
      <c r="E193" s="373"/>
      <c r="F193" s="373"/>
    </row>
    <row r="194" spans="1:6" ht="16.5" customHeight="1">
      <c r="A194" s="373" t="s">
        <v>1611</v>
      </c>
      <c r="B194" s="373"/>
      <c r="C194" s="373"/>
      <c r="D194" s="373"/>
      <c r="E194" s="373"/>
      <c r="F194" s="373"/>
    </row>
    <row r="195" spans="1:6" ht="16.5" customHeight="1">
      <c r="A195" s="373" t="s">
        <v>1831</v>
      </c>
      <c r="B195" s="373"/>
      <c r="C195" s="373"/>
      <c r="D195" s="373"/>
      <c r="E195" s="373"/>
      <c r="F195" s="373"/>
    </row>
    <row r="196" spans="1:6" ht="16.5" customHeight="1">
      <c r="A196" s="280" t="s">
        <v>1830</v>
      </c>
      <c r="B196" s="280"/>
      <c r="C196" s="280"/>
      <c r="D196" s="280"/>
      <c r="E196" s="280"/>
      <c r="F196" s="280"/>
    </row>
    <row r="197" spans="1:6" ht="16.5" customHeight="1">
      <c r="A197" s="279" t="s">
        <v>1612</v>
      </c>
      <c r="B197" s="279"/>
      <c r="C197" s="279"/>
      <c r="D197" s="279"/>
      <c r="E197" s="279"/>
      <c r="F197" s="279"/>
    </row>
    <row r="198" spans="1:6" ht="16.5" customHeight="1">
      <c r="A198" s="280" t="s">
        <v>1613</v>
      </c>
      <c r="B198" s="280"/>
      <c r="C198" s="280"/>
      <c r="D198" s="280"/>
      <c r="E198" s="280"/>
      <c r="F198" s="280"/>
    </row>
    <row r="199" spans="1:6" ht="16.5" customHeight="1">
      <c r="A199" s="280" t="s">
        <v>1614</v>
      </c>
      <c r="B199" s="280"/>
      <c r="C199" s="280"/>
      <c r="D199" s="280"/>
      <c r="E199" s="280"/>
      <c r="F199" s="280"/>
    </row>
    <row r="200" spans="1:6" ht="16.5" customHeight="1">
      <c r="A200" s="280" t="s">
        <v>1615</v>
      </c>
      <c r="B200" s="280"/>
      <c r="C200" s="280"/>
      <c r="D200" s="280"/>
      <c r="E200" s="280"/>
      <c r="F200" s="280"/>
    </row>
    <row r="201" spans="1:6" ht="16.5" customHeight="1">
      <c r="A201" s="280" t="s">
        <v>1616</v>
      </c>
      <c r="B201" s="280"/>
      <c r="C201" s="280"/>
      <c r="D201" s="280"/>
      <c r="E201" s="280"/>
      <c r="F201" s="280"/>
    </row>
    <row r="202" spans="1:6" ht="16.5" customHeight="1">
      <c r="A202" s="280" t="s">
        <v>1565</v>
      </c>
      <c r="B202" s="280"/>
      <c r="C202" s="280"/>
      <c r="D202" s="280"/>
      <c r="E202" s="280"/>
      <c r="F202" s="280"/>
    </row>
    <row r="203" spans="1:6" ht="16.5" customHeight="1">
      <c r="A203" s="280" t="s">
        <v>294</v>
      </c>
      <c r="B203" s="280"/>
      <c r="C203" s="280"/>
      <c r="D203" s="280"/>
      <c r="E203" s="280"/>
      <c r="F203" s="280"/>
    </row>
    <row r="204" spans="1:6" ht="16.5" customHeight="1">
      <c r="A204" s="110"/>
      <c r="B204" s="110"/>
      <c r="C204" s="110"/>
      <c r="D204" s="110"/>
      <c r="E204" s="110"/>
      <c r="F204" s="110"/>
    </row>
    <row r="205" spans="1:6" ht="16.5" customHeight="1">
      <c r="A205" s="281" t="s">
        <v>1454</v>
      </c>
      <c r="B205" s="281"/>
      <c r="C205" s="281"/>
      <c r="D205" s="281"/>
      <c r="E205" s="281"/>
      <c r="F205" s="281"/>
    </row>
    <row r="206" spans="1:6" ht="16.5" customHeight="1">
      <c r="A206" s="280" t="s">
        <v>295</v>
      </c>
      <c r="B206" s="280"/>
      <c r="C206" s="280"/>
      <c r="D206" s="280"/>
      <c r="E206" s="280"/>
      <c r="F206" s="280"/>
    </row>
    <row r="207" spans="1:6" ht="16.5" customHeight="1">
      <c r="A207" s="301" t="s">
        <v>1550</v>
      </c>
      <c r="B207" s="301"/>
      <c r="C207" s="301"/>
      <c r="D207" s="301"/>
      <c r="E207" s="301"/>
      <c r="F207" s="301"/>
    </row>
    <row r="208" spans="1:6" ht="16.5" customHeight="1">
      <c r="A208" s="301" t="s">
        <v>296</v>
      </c>
      <c r="B208" s="301"/>
      <c r="C208" s="301"/>
      <c r="D208" s="301"/>
      <c r="E208" s="301"/>
      <c r="F208" s="301"/>
    </row>
    <row r="209" spans="1:6" ht="16.5" customHeight="1">
      <c r="A209" s="371" t="s">
        <v>297</v>
      </c>
      <c r="B209" s="371"/>
      <c r="C209" s="371"/>
      <c r="D209" s="371"/>
      <c r="E209" s="371"/>
      <c r="F209" s="371"/>
    </row>
    <row r="210" spans="1:6" ht="16.5" customHeight="1">
      <c r="A210" s="110"/>
      <c r="B210" s="110"/>
      <c r="C210" s="110"/>
      <c r="D210" s="110"/>
      <c r="E210" s="110"/>
      <c r="F210" s="110"/>
    </row>
    <row r="211" spans="1:6" ht="16.5" customHeight="1">
      <c r="A211" s="280" t="s">
        <v>298</v>
      </c>
      <c r="B211" s="280"/>
      <c r="C211" s="280"/>
      <c r="D211" s="280"/>
      <c r="E211" s="280"/>
      <c r="F211" s="280"/>
    </row>
    <row r="212" spans="1:6" ht="16.5" customHeight="1">
      <c r="A212" s="280" t="s">
        <v>1570</v>
      </c>
      <c r="B212" s="280"/>
      <c r="C212" s="280"/>
      <c r="D212" s="280"/>
      <c r="E212" s="280"/>
      <c r="F212" s="280"/>
    </row>
    <row r="213" spans="1:6" ht="16.5" customHeight="1">
      <c r="A213" s="280"/>
      <c r="B213" s="280"/>
      <c r="C213" s="280"/>
      <c r="D213" s="280"/>
      <c r="E213" s="280"/>
      <c r="F213" s="280"/>
    </row>
    <row r="214" spans="1:6" ht="16.5" customHeight="1">
      <c r="A214" s="280" t="s">
        <v>291</v>
      </c>
      <c r="B214" s="280"/>
      <c r="C214" s="280"/>
      <c r="D214" s="280"/>
      <c r="E214" s="280"/>
      <c r="F214" s="280"/>
    </row>
    <row r="215" spans="1:6" ht="16.5" customHeight="1">
      <c r="A215" s="281" t="s">
        <v>1551</v>
      </c>
      <c r="B215" s="281"/>
      <c r="C215" s="281"/>
      <c r="D215" s="281"/>
      <c r="E215" s="281"/>
      <c r="F215" s="281"/>
    </row>
    <row r="216" spans="1:6" ht="16.5" customHeight="1">
      <c r="A216" s="280" t="s">
        <v>1455</v>
      </c>
      <c r="B216" s="280"/>
      <c r="C216" s="280"/>
      <c r="D216" s="280"/>
      <c r="E216" s="280"/>
      <c r="F216" s="280"/>
    </row>
    <row r="217" spans="1:6" ht="16.5" customHeight="1">
      <c r="A217" s="280" t="s">
        <v>1456</v>
      </c>
      <c r="B217" s="280"/>
      <c r="C217" s="280"/>
      <c r="D217" s="280"/>
      <c r="E217" s="280"/>
      <c r="F217" s="280"/>
    </row>
    <row r="218" spans="1:6" ht="16.5" customHeight="1">
      <c r="A218" s="281" t="s">
        <v>1457</v>
      </c>
      <c r="B218" s="281"/>
      <c r="C218" s="281"/>
      <c r="D218" s="281"/>
      <c r="E218" s="281"/>
      <c r="F218" s="281"/>
    </row>
    <row r="219" spans="1:6" ht="16.5" customHeight="1">
      <c r="A219" s="280" t="s">
        <v>1617</v>
      </c>
      <c r="B219" s="280"/>
      <c r="C219" s="280"/>
      <c r="D219" s="280"/>
      <c r="E219" s="280"/>
      <c r="F219" s="280"/>
    </row>
    <row r="220" spans="1:6" ht="16.5" customHeight="1">
      <c r="A220" s="280" t="s">
        <v>1618</v>
      </c>
      <c r="B220" s="280"/>
      <c r="C220" s="280"/>
      <c r="D220" s="280"/>
      <c r="E220" s="280"/>
      <c r="F220" s="280"/>
    </row>
    <row r="221" spans="1:6" ht="16.5" customHeight="1">
      <c r="A221" s="280" t="s">
        <v>1619</v>
      </c>
      <c r="B221" s="280"/>
      <c r="C221" s="280"/>
      <c r="D221" s="280"/>
      <c r="E221" s="280"/>
      <c r="F221" s="280"/>
    </row>
    <row r="222" spans="1:6" ht="16.5" customHeight="1">
      <c r="A222" s="280" t="s">
        <v>1542</v>
      </c>
      <c r="B222" s="280"/>
      <c r="C222" s="280"/>
      <c r="D222" s="280"/>
      <c r="E222" s="280"/>
      <c r="F222" s="280"/>
    </row>
    <row r="223" spans="1:6" ht="16.5" customHeight="1">
      <c r="A223" s="280" t="s">
        <v>1504</v>
      </c>
      <c r="B223" s="280"/>
      <c r="C223" s="280"/>
      <c r="D223" s="280"/>
      <c r="E223" s="280"/>
      <c r="F223" s="280"/>
    </row>
    <row r="224" spans="1:6" ht="16.5" customHeight="1">
      <c r="A224" s="280" t="s">
        <v>1505</v>
      </c>
      <c r="B224" s="280"/>
      <c r="C224" s="280"/>
      <c r="D224" s="280"/>
      <c r="E224" s="280"/>
      <c r="F224" s="280"/>
    </row>
    <row r="225" spans="1:6" ht="16.5" customHeight="1">
      <c r="A225" s="280" t="s">
        <v>1459</v>
      </c>
      <c r="B225" s="280"/>
      <c r="C225" s="280"/>
      <c r="D225" s="280"/>
      <c r="E225" s="280"/>
      <c r="F225" s="280"/>
    </row>
    <row r="226" spans="1:6" ht="16.5" customHeight="1">
      <c r="A226" s="280" t="s">
        <v>299</v>
      </c>
      <c r="B226" s="280"/>
      <c r="C226" s="280"/>
      <c r="D226" s="280"/>
      <c r="E226" s="280"/>
      <c r="F226" s="280"/>
    </row>
    <row r="227" spans="1:6" ht="16.5" customHeight="1">
      <c r="A227" s="280" t="s">
        <v>300</v>
      </c>
      <c r="B227" s="280"/>
      <c r="C227" s="280"/>
      <c r="D227" s="280"/>
      <c r="E227" s="280"/>
      <c r="F227" s="280"/>
    </row>
    <row r="228" spans="1:6" ht="16.5" customHeight="1">
      <c r="A228" s="280" t="s">
        <v>1460</v>
      </c>
      <c r="B228" s="280"/>
      <c r="C228" s="280"/>
      <c r="D228" s="280"/>
      <c r="E228" s="280"/>
      <c r="F228" s="280"/>
    </row>
    <row r="229" spans="1:6" ht="16.5" customHeight="1">
      <c r="A229" s="374" t="s">
        <v>1506</v>
      </c>
      <c r="B229" s="374"/>
      <c r="C229" s="374"/>
      <c r="D229" s="374"/>
      <c r="E229" s="374"/>
      <c r="F229" s="374"/>
    </row>
    <row r="230" spans="1:6" ht="16.5" customHeight="1">
      <c r="A230" s="374" t="s">
        <v>301</v>
      </c>
      <c r="B230" s="374"/>
      <c r="C230" s="374"/>
      <c r="D230" s="374"/>
      <c r="E230" s="374"/>
      <c r="F230" s="374"/>
    </row>
    <row r="231" spans="1:6" ht="16.5" customHeight="1">
      <c r="A231" s="176"/>
      <c r="B231" s="176"/>
      <c r="C231" s="176"/>
      <c r="D231" s="176"/>
      <c r="E231" s="176"/>
      <c r="F231" s="176"/>
    </row>
    <row r="232" spans="1:6" ht="16.5" customHeight="1">
      <c r="A232" s="176"/>
      <c r="B232" s="176"/>
      <c r="C232" s="176"/>
      <c r="D232" s="176"/>
      <c r="E232" s="176"/>
      <c r="F232" s="176"/>
    </row>
    <row r="233" spans="1:6" ht="16.5" customHeight="1">
      <c r="A233" s="121"/>
      <c r="B233" s="121"/>
      <c r="C233" s="121"/>
      <c r="D233" s="121"/>
      <c r="E233" s="121"/>
      <c r="F233" s="121"/>
    </row>
    <row r="234" spans="1:6" ht="16.5" customHeight="1">
      <c r="A234" s="121"/>
      <c r="B234" s="121"/>
      <c r="C234" s="121"/>
      <c r="D234" s="121"/>
      <c r="E234" s="121"/>
      <c r="F234" s="121"/>
    </row>
    <row r="235" spans="1:6" ht="16.5" customHeight="1">
      <c r="A235" s="176"/>
      <c r="B235" s="176"/>
      <c r="C235" s="176"/>
      <c r="D235" s="176"/>
      <c r="E235" s="176"/>
      <c r="F235" s="176"/>
    </row>
    <row r="236" spans="1:6" ht="16.5" customHeight="1">
      <c r="A236" s="176"/>
      <c r="B236" s="176"/>
      <c r="C236" s="176"/>
      <c r="D236" s="176"/>
      <c r="E236" s="176"/>
      <c r="F236" s="176"/>
    </row>
    <row r="237" spans="1:6" ht="16.5" customHeight="1">
      <c r="A237" s="121"/>
      <c r="B237" s="121"/>
      <c r="C237" s="121"/>
      <c r="D237" s="121"/>
      <c r="E237" s="121"/>
      <c r="F237" s="121"/>
    </row>
    <row r="238" spans="1:6" ht="16.5" customHeight="1">
      <c r="A238" s="279" t="s">
        <v>1461</v>
      </c>
      <c r="B238" s="279"/>
      <c r="C238" s="279"/>
      <c r="D238" s="279"/>
      <c r="E238" s="279"/>
      <c r="F238" s="279"/>
    </row>
    <row r="239" spans="1:6" ht="16.5" customHeight="1">
      <c r="A239" s="280" t="s">
        <v>302</v>
      </c>
      <c r="B239" s="280"/>
      <c r="C239" s="280"/>
      <c r="D239" s="280"/>
      <c r="E239" s="280"/>
      <c r="F239" s="280"/>
    </row>
    <row r="240" spans="1:6" ht="16.5" customHeight="1">
      <c r="A240" s="280" t="s">
        <v>303</v>
      </c>
      <c r="B240" s="280"/>
      <c r="C240" s="280"/>
      <c r="D240" s="280"/>
      <c r="E240" s="280"/>
      <c r="F240" s="280"/>
    </row>
    <row r="241" spans="1:6" ht="16.5" customHeight="1">
      <c r="A241" s="280" t="s">
        <v>304</v>
      </c>
      <c r="B241" s="280"/>
      <c r="C241" s="280"/>
      <c r="D241" s="280"/>
      <c r="E241" s="280"/>
      <c r="F241" s="280"/>
    </row>
    <row r="242" spans="1:6" ht="16.5" customHeight="1">
      <c r="A242" s="280" t="s">
        <v>305</v>
      </c>
      <c r="B242" s="280"/>
      <c r="C242" s="280"/>
      <c r="D242" s="280"/>
      <c r="E242" s="280"/>
      <c r="F242" s="280"/>
    </row>
    <row r="243" spans="1:6" ht="16.5" customHeight="1">
      <c r="A243" s="280" t="s">
        <v>306</v>
      </c>
      <c r="B243" s="280"/>
      <c r="C243" s="280"/>
      <c r="D243" s="280"/>
      <c r="E243" s="280"/>
      <c r="F243" s="280"/>
    </row>
    <row r="244" spans="1:6" ht="16.5" customHeight="1">
      <c r="A244" s="280" t="s">
        <v>307</v>
      </c>
      <c r="B244" s="280"/>
      <c r="C244" s="280"/>
      <c r="D244" s="280"/>
      <c r="E244" s="280"/>
      <c r="F244" s="280"/>
    </row>
    <row r="245" spans="1:6" ht="16.5" customHeight="1">
      <c r="A245" s="280" t="s">
        <v>308</v>
      </c>
      <c r="B245" s="280"/>
      <c r="C245" s="280"/>
      <c r="D245" s="280"/>
      <c r="E245" s="280"/>
      <c r="F245" s="280"/>
    </row>
    <row r="246" spans="1:6" ht="16.5" customHeight="1">
      <c r="A246" s="280" t="s">
        <v>309</v>
      </c>
      <c r="B246" s="280"/>
      <c r="C246" s="280"/>
      <c r="D246" s="280"/>
      <c r="E246" s="280"/>
      <c r="F246" s="280"/>
    </row>
    <row r="247" spans="1:6" ht="16.5" customHeight="1">
      <c r="A247" s="280" t="s">
        <v>310</v>
      </c>
      <c r="B247" s="280"/>
      <c r="C247" s="280"/>
      <c r="D247" s="280"/>
      <c r="E247" s="280"/>
      <c r="F247" s="280"/>
    </row>
    <row r="248" spans="1:6" ht="16.5" customHeight="1">
      <c r="A248" s="281" t="s">
        <v>1483</v>
      </c>
      <c r="B248" s="281"/>
      <c r="C248" s="281"/>
      <c r="D248" s="281"/>
      <c r="E248" s="281"/>
      <c r="F248" s="281"/>
    </row>
    <row r="249" spans="1:6" ht="16.5" customHeight="1">
      <c r="A249" s="297" t="s">
        <v>1484</v>
      </c>
      <c r="B249" s="297"/>
      <c r="C249" s="297"/>
      <c r="D249" s="297"/>
      <c r="E249" s="297"/>
      <c r="F249" s="297"/>
    </row>
    <row r="250" spans="1:6" ht="16.5" customHeight="1">
      <c r="A250" s="280" t="s">
        <v>311</v>
      </c>
      <c r="B250" s="280"/>
      <c r="C250" s="280"/>
      <c r="D250" s="280"/>
      <c r="E250" s="280"/>
      <c r="F250" s="280"/>
    </row>
    <row r="251" spans="1:6" ht="16.5" customHeight="1">
      <c r="A251" s="280" t="s">
        <v>1462</v>
      </c>
      <c r="B251" s="280"/>
      <c r="C251" s="280"/>
      <c r="D251" s="280"/>
      <c r="E251" s="280"/>
      <c r="F251" s="280"/>
    </row>
    <row r="252" spans="1:6" ht="16.5" customHeight="1">
      <c r="A252" s="280" t="s">
        <v>1832</v>
      </c>
      <c r="B252" s="280"/>
      <c r="C252" s="280"/>
      <c r="D252" s="280"/>
      <c r="E252" s="280"/>
      <c r="F252" s="280"/>
    </row>
    <row r="253" spans="1:6" ht="16.5" customHeight="1">
      <c r="A253" s="280" t="s">
        <v>1541</v>
      </c>
      <c r="B253" s="280"/>
      <c r="C253" s="280"/>
      <c r="D253" s="280"/>
      <c r="E253" s="280"/>
      <c r="F253" s="280"/>
    </row>
    <row r="254" spans="1:6" ht="16.5" customHeight="1">
      <c r="A254" s="280" t="s">
        <v>1833</v>
      </c>
      <c r="B254" s="280"/>
      <c r="C254" s="280"/>
      <c r="D254" s="280"/>
      <c r="E254" s="280"/>
      <c r="F254" s="280"/>
    </row>
    <row r="255" spans="1:6" ht="16.5" customHeight="1">
      <c r="A255" s="280" t="s">
        <v>1571</v>
      </c>
      <c r="B255" s="280"/>
      <c r="C255" s="280"/>
      <c r="D255" s="280"/>
      <c r="E255" s="280"/>
      <c r="F255" s="280"/>
    </row>
    <row r="256" spans="1:6" ht="16.5" customHeight="1">
      <c r="A256" s="280" t="s">
        <v>312</v>
      </c>
      <c r="B256" s="280"/>
      <c r="C256" s="280"/>
      <c r="D256" s="280"/>
      <c r="E256" s="280"/>
      <c r="F256" s="280"/>
    </row>
    <row r="257" spans="1:6" ht="16.5" customHeight="1">
      <c r="A257" s="280" t="s">
        <v>1458</v>
      </c>
      <c r="B257" s="280"/>
      <c r="C257" s="280"/>
      <c r="D257" s="280"/>
      <c r="E257" s="280"/>
      <c r="F257" s="280"/>
    </row>
    <row r="258" spans="1:6" ht="16.5" customHeight="1">
      <c r="A258" s="280" t="s">
        <v>1463</v>
      </c>
      <c r="B258" s="280"/>
      <c r="C258" s="280"/>
      <c r="D258" s="280"/>
      <c r="E258" s="280"/>
      <c r="F258" s="280"/>
    </row>
    <row r="259" spans="1:6" ht="16.5" customHeight="1">
      <c r="A259" s="280" t="s">
        <v>1464</v>
      </c>
      <c r="B259" s="280"/>
      <c r="C259" s="280"/>
      <c r="D259" s="280"/>
      <c r="E259" s="280"/>
      <c r="F259" s="280"/>
    </row>
    <row r="260" spans="1:6" ht="16.5" customHeight="1">
      <c r="A260" s="280" t="s">
        <v>313</v>
      </c>
      <c r="B260" s="280"/>
      <c r="C260" s="280"/>
      <c r="D260" s="280"/>
      <c r="E260" s="280"/>
      <c r="F260" s="280"/>
    </row>
    <row r="261" spans="1:6" ht="16.5" customHeight="1">
      <c r="A261" s="280" t="s">
        <v>314</v>
      </c>
      <c r="B261" s="280"/>
      <c r="C261" s="280"/>
      <c r="D261" s="280"/>
      <c r="E261" s="280"/>
      <c r="F261" s="280"/>
    </row>
    <row r="262" spans="1:6" ht="16.5" customHeight="1">
      <c r="A262" s="280" t="s">
        <v>315</v>
      </c>
      <c r="B262" s="280"/>
      <c r="C262" s="280"/>
      <c r="D262" s="280"/>
      <c r="E262" s="280"/>
      <c r="F262" s="280"/>
    </row>
    <row r="263" spans="1:6" ht="16.5" customHeight="1">
      <c r="A263" s="280" t="s">
        <v>1552</v>
      </c>
      <c r="B263" s="280"/>
      <c r="C263" s="280"/>
      <c r="D263" s="280"/>
      <c r="E263" s="280"/>
      <c r="F263" s="280"/>
    </row>
    <row r="264" spans="1:6" ht="16.5" customHeight="1">
      <c r="A264" s="280" t="s">
        <v>316</v>
      </c>
      <c r="B264" s="280"/>
      <c r="C264" s="280"/>
      <c r="D264" s="280"/>
      <c r="E264" s="280"/>
      <c r="F264" s="280"/>
    </row>
    <row r="265" spans="1:6" ht="16.5" customHeight="1">
      <c r="A265" s="280" t="s">
        <v>2166</v>
      </c>
      <c r="B265" s="280"/>
      <c r="C265" s="280"/>
      <c r="D265" s="280"/>
      <c r="E265" s="280"/>
      <c r="F265" s="280"/>
    </row>
    <row r="266" spans="1:6" ht="16.5" customHeight="1">
      <c r="A266" s="280"/>
      <c r="B266" s="280"/>
      <c r="C266" s="280"/>
      <c r="D266" s="280"/>
      <c r="E266" s="280"/>
      <c r="F266" s="280"/>
    </row>
    <row r="267" spans="1:6" ht="16.5" customHeight="1">
      <c r="A267" s="281" t="s">
        <v>2167</v>
      </c>
      <c r="B267" s="281"/>
      <c r="C267" s="281"/>
      <c r="D267" s="281"/>
      <c r="E267" s="281"/>
      <c r="F267" s="281"/>
    </row>
    <row r="268" spans="1:6" ht="16.5" customHeight="1">
      <c r="A268" s="280" t="s">
        <v>2168</v>
      </c>
      <c r="B268" s="280"/>
      <c r="C268" s="280"/>
      <c r="D268" s="280"/>
      <c r="E268" s="280"/>
      <c r="F268" s="280"/>
    </row>
    <row r="269" spans="1:6" ht="16.5" customHeight="1">
      <c r="A269" s="279" t="s">
        <v>2169</v>
      </c>
      <c r="B269" s="279"/>
      <c r="C269" s="279"/>
      <c r="D269" s="279"/>
      <c r="E269" s="279"/>
      <c r="F269" s="279"/>
    </row>
    <row r="270" spans="1:6" ht="16.5" customHeight="1">
      <c r="A270" s="280"/>
      <c r="B270" s="280"/>
      <c r="C270" s="280"/>
      <c r="D270" s="280"/>
      <c r="E270" s="280"/>
      <c r="F270" s="280"/>
    </row>
    <row r="271" spans="1:6" ht="16.5" customHeight="1">
      <c r="A271" s="280" t="s">
        <v>2170</v>
      </c>
      <c r="B271" s="280"/>
      <c r="C271" s="280"/>
      <c r="D271" s="280"/>
      <c r="E271" s="280"/>
      <c r="F271" s="280"/>
    </row>
    <row r="272" spans="1:6" ht="16.5" customHeight="1">
      <c r="A272" s="280" t="s">
        <v>2171</v>
      </c>
      <c r="B272" s="280"/>
      <c r="C272" s="280"/>
      <c r="D272" s="280"/>
      <c r="E272" s="280"/>
      <c r="F272" s="280"/>
    </row>
    <row r="273" spans="1:6" ht="16.5" customHeight="1">
      <c r="A273" s="280" t="s">
        <v>2172</v>
      </c>
      <c r="B273" s="280"/>
      <c r="C273" s="280"/>
      <c r="D273" s="280"/>
      <c r="E273" s="280"/>
      <c r="F273" s="280"/>
    </row>
    <row r="274" spans="1:6" ht="16.5" customHeight="1">
      <c r="A274" s="281" t="s">
        <v>1620</v>
      </c>
      <c r="B274" s="281"/>
      <c r="C274" s="281"/>
      <c r="D274" s="281"/>
      <c r="E274" s="281"/>
      <c r="F274" s="281"/>
    </row>
    <row r="275" spans="1:6" ht="16.5" customHeight="1">
      <c r="A275" s="280"/>
      <c r="B275" s="280"/>
      <c r="C275" s="280"/>
      <c r="D275" s="280"/>
      <c r="E275" s="280"/>
      <c r="F275" s="280"/>
    </row>
    <row r="276" spans="1:6" ht="16.5" customHeight="1">
      <c r="A276" s="280" t="s">
        <v>291</v>
      </c>
      <c r="B276" s="280"/>
      <c r="C276" s="280"/>
      <c r="D276" s="280"/>
      <c r="E276" s="280"/>
      <c r="F276" s="280"/>
    </row>
    <row r="277" spans="1:6" ht="16.5" customHeight="1">
      <c r="A277" s="280" t="s">
        <v>1621</v>
      </c>
      <c r="B277" s="280"/>
      <c r="C277" s="280"/>
      <c r="D277" s="280"/>
      <c r="E277" s="280"/>
      <c r="F277" s="280"/>
    </row>
    <row r="278" spans="1:6" ht="16.5" customHeight="1">
      <c r="A278" s="280" t="s">
        <v>1622</v>
      </c>
      <c r="B278" s="280"/>
      <c r="C278" s="280"/>
      <c r="D278" s="280"/>
      <c r="E278" s="280"/>
      <c r="F278" s="280"/>
    </row>
    <row r="279" spans="1:6" ht="16.5" customHeight="1">
      <c r="A279" s="280" t="s">
        <v>1623</v>
      </c>
      <c r="B279" s="280"/>
      <c r="C279" s="280"/>
      <c r="D279" s="280"/>
      <c r="E279" s="280"/>
      <c r="F279" s="280"/>
    </row>
    <row r="280" spans="1:6" ht="16.5" customHeight="1">
      <c r="A280" s="280" t="s">
        <v>1624</v>
      </c>
      <c r="B280" s="280"/>
      <c r="C280" s="280"/>
      <c r="D280" s="280"/>
      <c r="E280" s="280"/>
      <c r="F280" s="280"/>
    </row>
    <row r="281" spans="1:6" ht="16.5" customHeight="1">
      <c r="A281" s="280"/>
      <c r="B281" s="280"/>
      <c r="C281" s="280"/>
      <c r="D281" s="280"/>
      <c r="E281" s="280"/>
      <c r="F281" s="280"/>
    </row>
    <row r="282" spans="1:6" ht="16.5" customHeight="1">
      <c r="A282" s="281" t="s">
        <v>1625</v>
      </c>
      <c r="B282" s="281"/>
      <c r="C282" s="281"/>
      <c r="D282" s="281"/>
      <c r="E282" s="281"/>
      <c r="F282" s="281"/>
    </row>
    <row r="283" spans="1:6" ht="16.5" customHeight="1">
      <c r="A283" s="369" t="s">
        <v>1626</v>
      </c>
      <c r="B283" s="369"/>
      <c r="C283" s="369"/>
      <c r="D283" s="369"/>
      <c r="E283" s="369"/>
      <c r="F283" s="369"/>
    </row>
    <row r="284" spans="1:6" ht="16.5" customHeight="1">
      <c r="A284" s="301" t="s">
        <v>1627</v>
      </c>
      <c r="B284" s="301"/>
      <c r="C284" s="301"/>
      <c r="D284" s="301"/>
      <c r="E284" s="301"/>
      <c r="F284" s="301"/>
    </row>
    <row r="285" spans="1:6" ht="16.5" customHeight="1">
      <c r="A285" s="301" t="s">
        <v>1628</v>
      </c>
      <c r="B285" s="301"/>
      <c r="C285" s="301"/>
      <c r="D285" s="301"/>
      <c r="E285" s="302"/>
      <c r="F285" s="302"/>
    </row>
    <row r="286" spans="1:6" ht="16.5" customHeight="1">
      <c r="A286" s="301" t="s">
        <v>1629</v>
      </c>
      <c r="B286" s="301"/>
      <c r="C286" s="301"/>
      <c r="D286" s="301"/>
      <c r="E286" s="302"/>
      <c r="F286" s="302"/>
    </row>
    <row r="287" spans="1:6" ht="16.5" customHeight="1">
      <c r="A287" s="301" t="s">
        <v>1630</v>
      </c>
      <c r="B287" s="301"/>
      <c r="C287" s="301"/>
      <c r="D287" s="301"/>
      <c r="E287" s="302"/>
      <c r="F287" s="302"/>
    </row>
    <row r="288" spans="1:6" ht="16.5" customHeight="1">
      <c r="A288" s="301" t="s">
        <v>1631</v>
      </c>
      <c r="B288" s="301"/>
      <c r="C288" s="301"/>
      <c r="D288" s="301"/>
      <c r="E288" s="302"/>
      <c r="F288" s="302"/>
    </row>
    <row r="289" spans="1:6" ht="16.5" customHeight="1">
      <c r="A289" s="303" t="s">
        <v>1632</v>
      </c>
      <c r="B289" s="301"/>
      <c r="C289" s="301"/>
      <c r="D289" s="301"/>
      <c r="E289" s="302"/>
      <c r="F289" s="302"/>
    </row>
    <row r="290" spans="1:6" ht="16.5" customHeight="1">
      <c r="A290" s="301" t="s">
        <v>1633</v>
      </c>
      <c r="B290" s="301"/>
      <c r="C290" s="301"/>
      <c r="D290" s="301"/>
      <c r="E290" s="302"/>
      <c r="F290" s="302"/>
    </row>
    <row r="291" spans="1:6" ht="16.5" customHeight="1">
      <c r="A291" s="377" t="s">
        <v>1634</v>
      </c>
      <c r="B291" s="377"/>
      <c r="C291" s="377"/>
      <c r="D291" s="377"/>
      <c r="E291" s="377"/>
      <c r="F291" s="377"/>
    </row>
    <row r="292" spans="1:6" ht="16.5" customHeight="1">
      <c r="A292" s="301" t="s">
        <v>1635</v>
      </c>
      <c r="B292" s="301"/>
      <c r="C292" s="301"/>
      <c r="D292" s="301"/>
      <c r="E292" s="302"/>
      <c r="F292" s="302"/>
    </row>
    <row r="293" spans="1:6" ht="16.5" customHeight="1">
      <c r="A293" s="301" t="s">
        <v>1636</v>
      </c>
      <c r="B293" s="375"/>
      <c r="C293" s="375"/>
      <c r="D293" s="375"/>
      <c r="E293" s="376"/>
      <c r="F293" s="376"/>
    </row>
    <row r="294" spans="1:6" ht="16.5" customHeight="1">
      <c r="A294" s="301" t="s">
        <v>1637</v>
      </c>
      <c r="B294" s="375"/>
      <c r="C294" s="375"/>
      <c r="D294" s="375"/>
      <c r="E294" s="376"/>
      <c r="F294" s="376"/>
    </row>
    <row r="295" spans="1:6" ht="16.5" customHeight="1">
      <c r="A295" s="301" t="s">
        <v>1638</v>
      </c>
      <c r="B295" s="301"/>
      <c r="C295" s="301"/>
      <c r="D295" s="301"/>
      <c r="E295" s="302"/>
      <c r="F295" s="302"/>
    </row>
    <row r="296" spans="1:6" ht="16.5" customHeight="1">
      <c r="A296" s="371" t="s">
        <v>1639</v>
      </c>
      <c r="B296" s="371"/>
      <c r="C296" s="371"/>
      <c r="D296" s="371"/>
      <c r="E296" s="372"/>
      <c r="F296" s="372"/>
    </row>
    <row r="297" spans="1:6" ht="16.5" customHeight="1">
      <c r="A297" s="371" t="s">
        <v>317</v>
      </c>
      <c r="B297" s="371"/>
      <c r="C297" s="371"/>
      <c r="D297" s="371"/>
      <c r="E297" s="372"/>
      <c r="F297" s="372"/>
    </row>
    <row r="298" spans="1:6" ht="16.5" customHeight="1">
      <c r="A298" s="371" t="s">
        <v>318</v>
      </c>
      <c r="B298" s="371"/>
      <c r="C298" s="371"/>
      <c r="D298" s="371"/>
      <c r="E298" s="372"/>
      <c r="F298" s="372"/>
    </row>
    <row r="299" spans="1:6" ht="16.5" customHeight="1">
      <c r="A299" s="301" t="s">
        <v>319</v>
      </c>
      <c r="B299" s="301"/>
      <c r="C299" s="301"/>
      <c r="D299" s="301"/>
      <c r="E299" s="302"/>
      <c r="F299" s="302"/>
    </row>
    <row r="300" spans="1:6" ht="16.5" customHeight="1">
      <c r="A300" s="122"/>
      <c r="B300" s="122"/>
      <c r="C300" s="122"/>
      <c r="D300" s="122"/>
      <c r="E300" s="123"/>
      <c r="F300" s="123"/>
    </row>
    <row r="301" spans="1:6" ht="16.5" customHeight="1">
      <c r="A301" s="280" t="s">
        <v>320</v>
      </c>
      <c r="B301" s="280"/>
      <c r="C301" s="280"/>
      <c r="D301" s="280"/>
      <c r="E301" s="280"/>
      <c r="F301" s="280"/>
    </row>
    <row r="302" spans="1:6" ht="16.5" customHeight="1">
      <c r="A302" s="280" t="s">
        <v>2182</v>
      </c>
      <c r="B302" s="280"/>
      <c r="C302" s="280"/>
      <c r="D302" s="280"/>
      <c r="E302" s="280"/>
      <c r="F302" s="280"/>
    </row>
    <row r="303" spans="1:6" ht="16.5" customHeight="1">
      <c r="A303" s="301" t="s">
        <v>2173</v>
      </c>
      <c r="B303" s="301"/>
      <c r="C303" s="301"/>
      <c r="D303" s="301"/>
      <c r="E303" s="302"/>
      <c r="F303" s="302"/>
    </row>
    <row r="304" spans="1:6" ht="16.5" customHeight="1">
      <c r="A304" s="280" t="s">
        <v>1640</v>
      </c>
      <c r="B304" s="280"/>
      <c r="C304" s="280"/>
      <c r="D304" s="280"/>
      <c r="E304" s="280"/>
      <c r="F304" s="280"/>
    </row>
    <row r="305" spans="1:6" ht="16.5" customHeight="1">
      <c r="A305" s="280"/>
      <c r="B305" s="280"/>
      <c r="C305" s="280"/>
      <c r="D305" s="280"/>
      <c r="E305" s="280"/>
      <c r="F305" s="280"/>
    </row>
    <row r="306" spans="1:6" ht="16.5" customHeight="1">
      <c r="A306" s="280" t="s">
        <v>1641</v>
      </c>
      <c r="B306" s="280"/>
      <c r="C306" s="280"/>
      <c r="D306" s="280"/>
      <c r="E306" s="280"/>
      <c r="F306" s="280"/>
    </row>
    <row r="307" spans="1:6" ht="16.5" customHeight="1">
      <c r="A307" s="281" t="s">
        <v>1834</v>
      </c>
      <c r="B307" s="281"/>
      <c r="C307" s="281"/>
      <c r="D307" s="281"/>
      <c r="E307" s="281"/>
      <c r="F307" s="281"/>
    </row>
    <row r="308" spans="1:6" ht="16.5" customHeight="1">
      <c r="A308" s="280" t="s">
        <v>1642</v>
      </c>
      <c r="B308" s="280"/>
      <c r="C308" s="280"/>
      <c r="D308" s="280"/>
      <c r="E308" s="280"/>
      <c r="F308" s="280"/>
    </row>
    <row r="309" spans="1:6" ht="16.5" customHeight="1">
      <c r="A309" s="281" t="s">
        <v>1643</v>
      </c>
      <c r="B309" s="281"/>
      <c r="C309" s="281"/>
      <c r="D309" s="281"/>
      <c r="E309" s="281"/>
      <c r="F309" s="281"/>
    </row>
    <row r="310" spans="1:6" ht="16.5" customHeight="1">
      <c r="A310" s="281" t="s">
        <v>1644</v>
      </c>
      <c r="B310" s="281"/>
      <c r="C310" s="281"/>
      <c r="D310" s="281"/>
      <c r="E310" s="281"/>
      <c r="F310" s="281"/>
    </row>
    <row r="311" spans="1:6" ht="16.5" customHeight="1">
      <c r="A311" s="280" t="s">
        <v>1645</v>
      </c>
      <c r="B311" s="280"/>
      <c r="C311" s="280"/>
      <c r="D311" s="280"/>
      <c r="E311" s="280"/>
      <c r="F311" s="280"/>
    </row>
    <row r="312" spans="1:6" ht="16.5" customHeight="1">
      <c r="A312" s="280" t="s">
        <v>1835</v>
      </c>
      <c r="B312" s="280"/>
      <c r="C312" s="280"/>
      <c r="D312" s="280"/>
      <c r="E312" s="280"/>
      <c r="F312" s="280"/>
    </row>
    <row r="313" spans="1:6" ht="16.5" customHeight="1">
      <c r="A313" s="281" t="s">
        <v>1646</v>
      </c>
      <c r="B313" s="281"/>
      <c r="C313" s="281"/>
      <c r="D313" s="281"/>
      <c r="E313" s="281"/>
      <c r="F313" s="281"/>
    </row>
    <row r="314" spans="1:6" ht="16.5" customHeight="1">
      <c r="A314" s="280" t="s">
        <v>1647</v>
      </c>
      <c r="B314" s="280"/>
      <c r="C314" s="280"/>
      <c r="D314" s="280"/>
      <c r="E314" s="280"/>
      <c r="F314" s="280"/>
    </row>
    <row r="315" spans="1:6" ht="16.5" customHeight="1">
      <c r="A315" s="280" t="s">
        <v>1648</v>
      </c>
      <c r="B315" s="280"/>
      <c r="C315" s="280"/>
      <c r="D315" s="280"/>
      <c r="E315" s="280"/>
      <c r="F315" s="280"/>
    </row>
    <row r="316" spans="1:6" ht="16.5" customHeight="1">
      <c r="A316" s="281" t="s">
        <v>1649</v>
      </c>
      <c r="B316" s="281"/>
      <c r="C316" s="281"/>
      <c r="D316" s="281"/>
      <c r="E316" s="281"/>
      <c r="F316" s="281"/>
    </row>
    <row r="317" spans="1:6" ht="16.5" customHeight="1">
      <c r="A317" s="281" t="s">
        <v>1650</v>
      </c>
      <c r="B317" s="281"/>
      <c r="C317" s="281"/>
      <c r="D317" s="281"/>
      <c r="E317" s="281"/>
      <c r="F317" s="281"/>
    </row>
    <row r="318" spans="1:6" ht="16.5" customHeight="1">
      <c r="A318" s="280" t="s">
        <v>1651</v>
      </c>
      <c r="B318" s="280"/>
      <c r="C318" s="280"/>
      <c r="D318" s="280"/>
      <c r="E318" s="280"/>
      <c r="F318" s="280"/>
    </row>
    <row r="319" spans="1:6" ht="16.5" customHeight="1">
      <c r="A319" s="280" t="s">
        <v>1652</v>
      </c>
      <c r="B319" s="280"/>
      <c r="C319" s="280"/>
      <c r="D319" s="280"/>
      <c r="E319" s="280"/>
      <c r="F319" s="280"/>
    </row>
    <row r="320" spans="1:6" ht="16.5" customHeight="1">
      <c r="A320" s="280" t="s">
        <v>1653</v>
      </c>
      <c r="B320" s="280"/>
      <c r="C320" s="280"/>
      <c r="D320" s="280"/>
      <c r="E320" s="280"/>
      <c r="F320" s="280"/>
    </row>
    <row r="321" spans="1:6" ht="16.5" customHeight="1">
      <c r="A321" s="280" t="s">
        <v>1654</v>
      </c>
      <c r="B321" s="280"/>
      <c r="C321" s="280"/>
      <c r="D321" s="280"/>
      <c r="E321" s="280"/>
      <c r="F321" s="280"/>
    </row>
    <row r="322" spans="1:6" ht="16.5" customHeight="1">
      <c r="A322" s="280" t="s">
        <v>1655</v>
      </c>
      <c r="B322" s="280"/>
      <c r="C322" s="280"/>
      <c r="D322" s="280"/>
      <c r="E322" s="280"/>
      <c r="F322" s="280"/>
    </row>
    <row r="323" spans="1:6" ht="16.5" customHeight="1">
      <c r="A323" s="280" t="s">
        <v>1656</v>
      </c>
      <c r="B323" s="280"/>
      <c r="C323" s="280"/>
      <c r="D323" s="280"/>
      <c r="E323" s="280"/>
      <c r="F323" s="280"/>
    </row>
    <row r="324" spans="1:6" ht="16.5" customHeight="1">
      <c r="A324" s="280" t="s">
        <v>1465</v>
      </c>
      <c r="B324" s="280"/>
      <c r="C324" s="280"/>
      <c r="D324" s="280"/>
      <c r="E324" s="280"/>
      <c r="F324" s="280"/>
    </row>
    <row r="325" spans="1:6" ht="16.5" customHeight="1">
      <c r="A325" s="280" t="s">
        <v>1856</v>
      </c>
      <c r="B325" s="280"/>
      <c r="C325" s="280"/>
      <c r="D325" s="280"/>
      <c r="E325" s="280"/>
      <c r="F325" s="280"/>
    </row>
    <row r="326" spans="1:6" ht="16.5" customHeight="1">
      <c r="A326" s="280" t="s">
        <v>1657</v>
      </c>
      <c r="B326" s="280"/>
      <c r="C326" s="280"/>
      <c r="D326" s="280"/>
      <c r="E326" s="280"/>
      <c r="F326" s="280"/>
    </row>
    <row r="327" spans="1:6" ht="16.5" customHeight="1">
      <c r="A327" s="280" t="s">
        <v>1658</v>
      </c>
      <c r="B327" s="280"/>
      <c r="C327" s="280"/>
      <c r="D327" s="280"/>
      <c r="E327" s="280"/>
      <c r="F327" s="280"/>
    </row>
    <row r="328" spans="1:6" ht="16.5" customHeight="1">
      <c r="A328" s="279" t="s">
        <v>1659</v>
      </c>
      <c r="B328" s="279"/>
      <c r="C328" s="279"/>
      <c r="D328" s="279"/>
      <c r="E328" s="279"/>
      <c r="F328" s="279"/>
    </row>
    <row r="329" spans="1:6" ht="16.5" customHeight="1">
      <c r="A329" s="280" t="s">
        <v>1660</v>
      </c>
      <c r="B329" s="280"/>
      <c r="C329" s="280"/>
      <c r="D329" s="280"/>
      <c r="E329" s="280"/>
      <c r="F329" s="280"/>
    </row>
    <row r="330" spans="1:6" ht="16.5" customHeight="1">
      <c r="A330" s="280"/>
      <c r="B330" s="280"/>
      <c r="C330" s="280"/>
      <c r="D330" s="280"/>
      <c r="E330" s="280"/>
      <c r="F330" s="280"/>
    </row>
    <row r="331" spans="1:6" ht="16.5" customHeight="1">
      <c r="A331" s="281" t="s">
        <v>2174</v>
      </c>
      <c r="B331" s="281"/>
      <c r="C331" s="281"/>
      <c r="D331" s="281"/>
      <c r="E331" s="281"/>
      <c r="F331" s="281"/>
    </row>
    <row r="332" spans="1:6" ht="16.5" customHeight="1">
      <c r="A332" s="280" t="s">
        <v>2183</v>
      </c>
      <c r="B332" s="280"/>
      <c r="C332" s="280"/>
      <c r="D332" s="280"/>
      <c r="E332" s="280"/>
      <c r="F332" s="280"/>
    </row>
    <row r="333" spans="1:6" ht="16.5" customHeight="1">
      <c r="A333" s="301" t="s">
        <v>2173</v>
      </c>
      <c r="B333" s="301"/>
      <c r="C333" s="301"/>
      <c r="D333" s="301"/>
      <c r="E333" s="302"/>
      <c r="F333" s="302"/>
    </row>
    <row r="334" spans="1:6" ht="16.5" customHeight="1">
      <c r="A334" s="280" t="s">
        <v>2175</v>
      </c>
      <c r="B334" s="280"/>
      <c r="C334" s="280"/>
      <c r="D334" s="280"/>
      <c r="E334" s="280"/>
      <c r="F334" s="280"/>
    </row>
    <row r="335" spans="1:6" ht="16.5" customHeight="1">
      <c r="A335" s="280"/>
      <c r="B335" s="280"/>
      <c r="C335" s="280"/>
      <c r="D335" s="280"/>
      <c r="E335" s="280"/>
      <c r="F335" s="280"/>
    </row>
    <row r="336" spans="1:6" ht="16.5" customHeight="1">
      <c r="A336" s="281" t="s">
        <v>2176</v>
      </c>
      <c r="B336" s="281"/>
      <c r="C336" s="281"/>
      <c r="D336" s="281"/>
      <c r="E336" s="281"/>
      <c r="F336" s="281"/>
    </row>
    <row r="337" spans="1:6" ht="16.5" customHeight="1">
      <c r="A337" s="280" t="s">
        <v>2177</v>
      </c>
      <c r="B337" s="280"/>
      <c r="C337" s="280"/>
      <c r="D337" s="280"/>
      <c r="E337" s="280"/>
      <c r="F337" s="280"/>
    </row>
    <row r="338" spans="1:6" ht="16.5" customHeight="1">
      <c r="A338" s="281" t="s">
        <v>2178</v>
      </c>
      <c r="B338" s="281"/>
      <c r="C338" s="281"/>
      <c r="D338" s="281"/>
      <c r="E338" s="281"/>
      <c r="F338" s="281"/>
    </row>
    <row r="339" spans="1:6" ht="16.5" customHeight="1">
      <c r="A339" s="280" t="s">
        <v>1661</v>
      </c>
      <c r="B339" s="280"/>
      <c r="C339" s="280"/>
      <c r="D339" s="280"/>
      <c r="E339" s="280"/>
      <c r="F339" s="280"/>
    </row>
    <row r="340" spans="1:6" ht="16.5" customHeight="1">
      <c r="A340" s="280" t="s">
        <v>1836</v>
      </c>
      <c r="B340" s="280"/>
      <c r="C340" s="280"/>
      <c r="D340" s="280"/>
      <c r="E340" s="280"/>
      <c r="F340" s="280"/>
    </row>
    <row r="341" spans="1:6" ht="16.5" customHeight="1">
      <c r="A341" s="280" t="s">
        <v>1662</v>
      </c>
      <c r="B341" s="280"/>
      <c r="C341" s="280"/>
      <c r="D341" s="280"/>
      <c r="E341" s="280"/>
      <c r="F341" s="280"/>
    </row>
    <row r="342" spans="1:6" ht="16.5" customHeight="1">
      <c r="A342" s="223"/>
      <c r="B342" s="223"/>
      <c r="C342" s="223"/>
      <c r="D342" s="223"/>
      <c r="E342" s="223"/>
      <c r="F342" s="223"/>
    </row>
    <row r="343" spans="1:6" ht="16.5" customHeight="1">
      <c r="A343" s="223"/>
      <c r="B343" s="223"/>
      <c r="C343" s="223"/>
      <c r="D343" s="223"/>
      <c r="E343" s="223"/>
      <c r="F343" s="223"/>
    </row>
    <row r="344" spans="1:6" ht="16.5" customHeight="1">
      <c r="A344" s="223"/>
      <c r="B344" s="223"/>
      <c r="C344" s="223"/>
      <c r="D344" s="223"/>
      <c r="E344" s="223"/>
      <c r="F344" s="223"/>
    </row>
    <row r="345" spans="1:6" ht="16.5" customHeight="1">
      <c r="A345" s="223"/>
      <c r="B345" s="223"/>
      <c r="C345" s="223"/>
      <c r="D345" s="223"/>
      <c r="E345" s="223"/>
      <c r="F345" s="223"/>
    </row>
    <row r="346" spans="1:6" ht="16.5" customHeight="1">
      <c r="A346" s="223"/>
      <c r="B346" s="223"/>
      <c r="C346" s="223"/>
      <c r="D346" s="223"/>
      <c r="E346" s="223"/>
      <c r="F346" s="223"/>
    </row>
    <row r="347" spans="1:6" ht="16.5" customHeight="1">
      <c r="A347" s="223"/>
      <c r="B347" s="223"/>
      <c r="C347" s="223"/>
      <c r="D347" s="223"/>
      <c r="E347" s="223"/>
      <c r="F347" s="223"/>
    </row>
    <row r="348" spans="1:6" ht="16.5" customHeight="1">
      <c r="A348" s="223"/>
      <c r="B348" s="223"/>
      <c r="C348" s="223"/>
      <c r="D348" s="223"/>
      <c r="E348" s="223"/>
      <c r="F348" s="223"/>
    </row>
    <row r="349" spans="1:6" ht="16.5" customHeight="1">
      <c r="A349" s="280" t="s">
        <v>321</v>
      </c>
      <c r="B349" s="280"/>
      <c r="C349" s="280"/>
      <c r="D349" s="280"/>
      <c r="E349" s="280"/>
      <c r="F349" s="280"/>
    </row>
    <row r="350" spans="1:6" ht="16.5" customHeight="1">
      <c r="A350" s="280" t="s">
        <v>1663</v>
      </c>
      <c r="B350" s="280"/>
      <c r="C350" s="280"/>
      <c r="D350" s="280"/>
      <c r="E350" s="280"/>
      <c r="F350" s="280"/>
    </row>
    <row r="351" spans="1:6" ht="16.5" customHeight="1">
      <c r="A351" s="280" t="s">
        <v>1857</v>
      </c>
      <c r="B351" s="280"/>
      <c r="C351" s="280"/>
      <c r="D351" s="280"/>
      <c r="E351" s="280"/>
      <c r="F351" s="280"/>
    </row>
    <row r="352" spans="1:6" ht="16.5" customHeight="1">
      <c r="A352" s="279" t="s">
        <v>1664</v>
      </c>
      <c r="B352" s="279"/>
      <c r="C352" s="279"/>
      <c r="D352" s="279"/>
      <c r="E352" s="279"/>
      <c r="F352" s="279"/>
    </row>
    <row r="353" spans="1:6" ht="16.5" customHeight="1">
      <c r="A353" s="280" t="s">
        <v>1665</v>
      </c>
      <c r="B353" s="280"/>
      <c r="C353" s="280"/>
      <c r="D353" s="280"/>
      <c r="E353" s="280"/>
      <c r="F353" s="280"/>
    </row>
    <row r="354" spans="1:6" ht="16.5" customHeight="1">
      <c r="A354" s="280" t="s">
        <v>1666</v>
      </c>
      <c r="B354" s="280"/>
      <c r="C354" s="280"/>
      <c r="D354" s="280"/>
      <c r="E354" s="280"/>
      <c r="F354" s="280"/>
    </row>
    <row r="355" spans="1:6" ht="16.5" customHeight="1">
      <c r="A355" s="280" t="s">
        <v>1667</v>
      </c>
      <c r="B355" s="280"/>
      <c r="C355" s="280"/>
      <c r="D355" s="280"/>
      <c r="E355" s="280"/>
      <c r="F355" s="280"/>
    </row>
    <row r="356" spans="1:6" ht="16.5" customHeight="1">
      <c r="A356" s="281" t="s">
        <v>1668</v>
      </c>
      <c r="B356" s="281"/>
      <c r="C356" s="281"/>
      <c r="D356" s="281"/>
      <c r="E356" s="281"/>
      <c r="F356" s="281"/>
    </row>
    <row r="357" spans="1:6" ht="16.5" customHeight="1">
      <c r="A357" s="301" t="s">
        <v>1669</v>
      </c>
      <c r="B357" s="301"/>
      <c r="C357" s="301"/>
      <c r="D357" s="301"/>
      <c r="E357" s="302"/>
      <c r="F357" s="302"/>
    </row>
    <row r="358" spans="1:6" ht="16.5" customHeight="1">
      <c r="A358" s="301" t="s">
        <v>1670</v>
      </c>
      <c r="B358" s="301"/>
      <c r="C358" s="301"/>
      <c r="D358" s="301"/>
      <c r="E358" s="302"/>
      <c r="F358" s="302"/>
    </row>
    <row r="359" spans="1:6" ht="16.5" customHeight="1">
      <c r="A359" s="281" t="s">
        <v>1671</v>
      </c>
      <c r="B359" s="281"/>
      <c r="C359" s="281"/>
      <c r="D359" s="281"/>
      <c r="E359" s="281"/>
      <c r="F359" s="281"/>
    </row>
    <row r="360" spans="1:6" ht="16.5" customHeight="1">
      <c r="A360" s="281" t="s">
        <v>1672</v>
      </c>
      <c r="B360" s="281"/>
      <c r="C360" s="281"/>
      <c r="D360" s="281"/>
      <c r="E360" s="281"/>
      <c r="F360" s="281"/>
    </row>
    <row r="361" spans="1:6" ht="16.5" customHeight="1">
      <c r="A361" s="281" t="s">
        <v>1673</v>
      </c>
      <c r="B361" s="281"/>
      <c r="C361" s="281"/>
      <c r="D361" s="281"/>
      <c r="E361" s="281"/>
      <c r="F361" s="281"/>
    </row>
    <row r="362" spans="1:6" ht="16.5" customHeight="1">
      <c r="A362" s="281" t="s">
        <v>1674</v>
      </c>
      <c r="B362" s="281"/>
      <c r="C362" s="281"/>
      <c r="D362" s="281"/>
      <c r="E362" s="281"/>
      <c r="F362" s="281"/>
    </row>
    <row r="363" spans="1:6" ht="16.5" customHeight="1">
      <c r="A363" s="281" t="s">
        <v>1675</v>
      </c>
      <c r="B363" s="281"/>
      <c r="C363" s="281"/>
      <c r="D363" s="281"/>
      <c r="E363" s="281"/>
      <c r="F363" s="281"/>
    </row>
    <row r="364" spans="1:6" ht="16.5" customHeight="1">
      <c r="A364" s="281" t="s">
        <v>1676</v>
      </c>
      <c r="B364" s="281"/>
      <c r="C364" s="281"/>
      <c r="D364" s="281"/>
      <c r="E364" s="281"/>
      <c r="F364" s="281"/>
    </row>
    <row r="365" spans="1:6" ht="16.5" customHeight="1">
      <c r="A365" s="301" t="s">
        <v>1677</v>
      </c>
      <c r="B365" s="301"/>
      <c r="C365" s="301"/>
      <c r="D365" s="301"/>
      <c r="E365" s="302"/>
      <c r="F365" s="302"/>
    </row>
    <row r="366" spans="1:6" ht="16.5" customHeight="1">
      <c r="A366" s="301" t="s">
        <v>1678</v>
      </c>
      <c r="B366" s="301"/>
      <c r="C366" s="301"/>
      <c r="D366" s="301"/>
      <c r="E366" s="302"/>
      <c r="F366" s="302"/>
    </row>
    <row r="367" spans="1:6" ht="16.5" customHeight="1">
      <c r="A367" s="303" t="s">
        <v>1679</v>
      </c>
      <c r="B367" s="301"/>
      <c r="C367" s="301"/>
      <c r="D367" s="301"/>
      <c r="E367" s="302"/>
      <c r="F367" s="302"/>
    </row>
    <row r="368" spans="1:6" ht="16.5" customHeight="1">
      <c r="A368" s="281" t="s">
        <v>1529</v>
      </c>
      <c r="B368" s="281"/>
      <c r="C368" s="281"/>
      <c r="D368" s="281"/>
      <c r="E368" s="281"/>
      <c r="F368" s="281"/>
    </row>
    <row r="369" spans="1:6" ht="16.5" customHeight="1">
      <c r="A369" s="281" t="s">
        <v>1528</v>
      </c>
      <c r="B369" s="281"/>
      <c r="C369" s="281"/>
      <c r="D369" s="281"/>
      <c r="E369" s="281"/>
      <c r="F369" s="281"/>
    </row>
    <row r="370" spans="1:6" ht="16.5" customHeight="1">
      <c r="A370" s="281" t="s">
        <v>322</v>
      </c>
      <c r="B370" s="281"/>
      <c r="C370" s="281"/>
      <c r="D370" s="281"/>
      <c r="E370" s="281"/>
      <c r="F370" s="281"/>
    </row>
    <row r="371" spans="1:6" ht="16.5" customHeight="1">
      <c r="A371" s="280"/>
      <c r="B371" s="280"/>
      <c r="C371" s="280"/>
      <c r="D371" s="280"/>
      <c r="E371" s="280"/>
      <c r="F371" s="280"/>
    </row>
    <row r="372" spans="1:6" ht="16.5" customHeight="1">
      <c r="A372" s="281" t="s">
        <v>323</v>
      </c>
      <c r="B372" s="281"/>
      <c r="C372" s="281"/>
      <c r="D372" s="281"/>
      <c r="E372" s="281"/>
      <c r="F372" s="281"/>
    </row>
    <row r="373" spans="1:6" ht="16.5" customHeight="1">
      <c r="A373" s="280" t="s">
        <v>295</v>
      </c>
      <c r="B373" s="280"/>
      <c r="C373" s="280"/>
      <c r="D373" s="280"/>
      <c r="E373" s="280"/>
      <c r="F373" s="280"/>
    </row>
    <row r="374" spans="1:6" ht="16.5" customHeight="1">
      <c r="A374" s="280" t="s">
        <v>1837</v>
      </c>
      <c r="B374" s="280"/>
      <c r="C374" s="280"/>
      <c r="D374" s="280"/>
      <c r="E374" s="280"/>
      <c r="F374" s="280"/>
    </row>
    <row r="375" spans="1:6" ht="16.5" customHeight="1">
      <c r="A375" s="280" t="s">
        <v>324</v>
      </c>
      <c r="B375" s="280"/>
      <c r="C375" s="280"/>
      <c r="D375" s="280"/>
      <c r="E375" s="280"/>
      <c r="F375" s="280"/>
    </row>
    <row r="376" spans="1:6" ht="16.5" customHeight="1">
      <c r="A376" s="280"/>
      <c r="B376" s="280"/>
      <c r="C376" s="280"/>
      <c r="D376" s="280"/>
      <c r="E376" s="280"/>
      <c r="F376" s="280"/>
    </row>
    <row r="377" spans="1:6" ht="16.5" customHeight="1">
      <c r="A377" s="280" t="s">
        <v>325</v>
      </c>
      <c r="B377" s="280"/>
      <c r="C377" s="280"/>
      <c r="D377" s="280"/>
      <c r="E377" s="280"/>
      <c r="F377" s="280"/>
    </row>
    <row r="378" spans="1:6" ht="16.5" customHeight="1">
      <c r="A378" s="280" t="s">
        <v>326</v>
      </c>
      <c r="B378" s="280"/>
      <c r="C378" s="280"/>
      <c r="D378" s="280"/>
      <c r="E378" s="280"/>
      <c r="F378" s="280"/>
    </row>
    <row r="379" spans="1:6" ht="16.5" customHeight="1">
      <c r="A379" s="281" t="s">
        <v>1553</v>
      </c>
      <c r="B379" s="281"/>
      <c r="C379" s="281"/>
      <c r="D379" s="281"/>
      <c r="E379" s="281"/>
      <c r="F379" s="281"/>
    </row>
    <row r="380" spans="1:6" ht="16.5" customHeight="1">
      <c r="A380" s="280"/>
      <c r="B380" s="280"/>
      <c r="C380" s="280"/>
      <c r="D380" s="280"/>
      <c r="E380" s="280"/>
      <c r="F380" s="280"/>
    </row>
    <row r="381" spans="1:6" ht="16.5" customHeight="1">
      <c r="A381" s="280" t="s">
        <v>327</v>
      </c>
      <c r="B381" s="280"/>
      <c r="C381" s="280"/>
      <c r="D381" s="280"/>
      <c r="E381" s="280"/>
      <c r="F381" s="280"/>
    </row>
    <row r="382" spans="1:6" ht="16.5" customHeight="1">
      <c r="A382" s="280" t="s">
        <v>328</v>
      </c>
      <c r="B382" s="280"/>
      <c r="C382" s="280"/>
      <c r="D382" s="280"/>
      <c r="E382" s="280"/>
      <c r="F382" s="280"/>
    </row>
    <row r="383" spans="1:6" ht="16.5" customHeight="1">
      <c r="A383" s="280" t="s">
        <v>1554</v>
      </c>
      <c r="B383" s="280"/>
      <c r="C383" s="280"/>
      <c r="D383" s="280"/>
      <c r="E383" s="280"/>
      <c r="F383" s="280"/>
    </row>
    <row r="384" spans="1:6" ht="16.5" customHeight="1">
      <c r="A384" s="280" t="s">
        <v>329</v>
      </c>
      <c r="B384" s="280"/>
      <c r="C384" s="280"/>
      <c r="D384" s="280"/>
      <c r="E384" s="280"/>
      <c r="F384" s="280"/>
    </row>
    <row r="385" spans="1:6" ht="16.5" customHeight="1">
      <c r="A385" s="280" t="s">
        <v>330</v>
      </c>
      <c r="B385" s="280"/>
      <c r="C385" s="280"/>
      <c r="D385" s="280"/>
      <c r="E385" s="280"/>
      <c r="F385" s="280"/>
    </row>
    <row r="386" spans="1:6" ht="16.5" customHeight="1">
      <c r="A386" s="280" t="s">
        <v>331</v>
      </c>
      <c r="B386" s="280"/>
      <c r="C386" s="280"/>
      <c r="D386" s="280"/>
      <c r="E386" s="280"/>
      <c r="F386" s="280"/>
    </row>
    <row r="387" spans="1:6" ht="16.5" customHeight="1">
      <c r="A387" s="280" t="s">
        <v>1838</v>
      </c>
      <c r="B387" s="280"/>
      <c r="C387" s="280"/>
      <c r="D387" s="280"/>
      <c r="E387" s="280"/>
      <c r="F387" s="280"/>
    </row>
    <row r="389" spans="1:6" ht="16.5" customHeight="1">
      <c r="A389" s="281" t="s">
        <v>1482</v>
      </c>
      <c r="B389" s="281"/>
      <c r="C389" s="281"/>
      <c r="D389" s="281"/>
      <c r="E389" s="281"/>
      <c r="F389" s="281"/>
    </row>
    <row r="390" spans="1:6" ht="16.5" customHeight="1">
      <c r="A390" s="280" t="s">
        <v>1466</v>
      </c>
      <c r="B390" s="280"/>
      <c r="C390" s="280"/>
      <c r="D390" s="280"/>
      <c r="E390" s="280"/>
      <c r="F390" s="280"/>
    </row>
    <row r="391" spans="1:6" ht="16.5" customHeight="1">
      <c r="A391" s="280" t="s">
        <v>1839</v>
      </c>
      <c r="B391" s="280"/>
      <c r="C391" s="280"/>
      <c r="D391" s="280"/>
      <c r="E391" s="280"/>
      <c r="F391" s="280"/>
    </row>
    <row r="392" spans="1:6" ht="16.5" customHeight="1">
      <c r="A392" s="280" t="s">
        <v>1467</v>
      </c>
      <c r="B392" s="280"/>
      <c r="C392" s="280"/>
      <c r="D392" s="280"/>
      <c r="E392" s="280"/>
      <c r="F392" s="280"/>
    </row>
    <row r="393" spans="1:6" ht="16.5" customHeight="1">
      <c r="A393" s="373" t="s">
        <v>1533</v>
      </c>
      <c r="B393" s="373"/>
      <c r="C393" s="373"/>
      <c r="D393" s="373"/>
      <c r="E393" s="373"/>
      <c r="F393" s="373"/>
    </row>
    <row r="394" spans="1:6" ht="16.5" customHeight="1">
      <c r="A394" s="165"/>
      <c r="B394" s="165"/>
      <c r="C394" s="165"/>
      <c r="D394" s="165"/>
      <c r="E394" s="165"/>
      <c r="F394" s="165"/>
    </row>
    <row r="395" spans="1:6" ht="16.5" customHeight="1">
      <c r="A395" s="280" t="s">
        <v>1468</v>
      </c>
      <c r="B395" s="280"/>
      <c r="C395" s="280"/>
      <c r="D395" s="280"/>
      <c r="E395" s="280"/>
      <c r="F395" s="280"/>
    </row>
    <row r="396" spans="1:6" ht="16.5" customHeight="1">
      <c r="A396" s="373" t="s">
        <v>1840</v>
      </c>
      <c r="B396" s="373"/>
      <c r="C396" s="373"/>
      <c r="D396" s="373"/>
      <c r="E396" s="373"/>
      <c r="F396" s="373"/>
    </row>
    <row r="397" spans="1:6" ht="16.5" customHeight="1">
      <c r="A397" s="280" t="s">
        <v>1469</v>
      </c>
      <c r="B397" s="280"/>
      <c r="C397" s="280"/>
      <c r="D397" s="280"/>
      <c r="E397" s="280"/>
      <c r="F397" s="280"/>
    </row>
    <row r="398" spans="1:6" ht="16.5" customHeight="1">
      <c r="A398" s="373" t="s">
        <v>1534</v>
      </c>
      <c r="B398" s="373"/>
      <c r="C398" s="373"/>
      <c r="D398" s="373"/>
      <c r="E398" s="373"/>
      <c r="F398" s="373"/>
    </row>
    <row r="399" spans="1:6" ht="16.5" customHeight="1">
      <c r="A399" s="165"/>
      <c r="B399" s="165"/>
      <c r="C399" s="165"/>
      <c r="D399" s="165"/>
      <c r="E399" s="165"/>
      <c r="F399" s="165"/>
    </row>
    <row r="400" spans="1:6" ht="16.5" customHeight="1">
      <c r="A400" s="281" t="s">
        <v>1470</v>
      </c>
      <c r="B400" s="281"/>
      <c r="C400" s="281"/>
      <c r="D400" s="281"/>
      <c r="E400" s="281"/>
      <c r="F400" s="281"/>
    </row>
    <row r="401" spans="1:6" ht="16.5" customHeight="1">
      <c r="A401" s="378" t="s">
        <v>1540</v>
      </c>
      <c r="B401" s="378"/>
      <c r="C401" s="378"/>
      <c r="D401" s="378"/>
      <c r="E401" s="378"/>
      <c r="F401" s="378"/>
    </row>
    <row r="402" spans="1:6" ht="16.5" customHeight="1">
      <c r="A402" s="373" t="s">
        <v>1535</v>
      </c>
      <c r="B402" s="379"/>
      <c r="C402" s="379"/>
      <c r="D402" s="379"/>
      <c r="E402" s="379"/>
      <c r="F402" s="379"/>
    </row>
    <row r="403" spans="1:6" ht="16.5" customHeight="1">
      <c r="A403" s="378" t="s">
        <v>1471</v>
      </c>
      <c r="B403" s="378"/>
      <c r="C403" s="378"/>
      <c r="D403" s="378"/>
      <c r="E403" s="378"/>
      <c r="F403" s="378"/>
    </row>
    <row r="404" spans="1:6" ht="16.5" customHeight="1">
      <c r="A404" s="378" t="s">
        <v>1536</v>
      </c>
      <c r="B404" s="378"/>
      <c r="C404" s="378"/>
      <c r="D404" s="378"/>
      <c r="E404" s="378"/>
      <c r="F404" s="378"/>
    </row>
    <row r="405" spans="1:6" ht="16.5" customHeight="1">
      <c r="A405" s="378" t="s">
        <v>1537</v>
      </c>
      <c r="B405" s="378"/>
      <c r="C405" s="378"/>
      <c r="D405" s="378"/>
      <c r="E405" s="378"/>
      <c r="F405" s="378"/>
    </row>
    <row r="406" spans="1:6" ht="16.5" customHeight="1">
      <c r="A406" s="378" t="s">
        <v>1538</v>
      </c>
      <c r="B406" s="378"/>
      <c r="C406" s="378"/>
      <c r="D406" s="378"/>
      <c r="E406" s="378"/>
      <c r="F406" s="378"/>
    </row>
    <row r="407" spans="1:6" ht="16.5" customHeight="1">
      <c r="A407" s="378" t="s">
        <v>1539</v>
      </c>
      <c r="B407" s="380"/>
      <c r="C407" s="380"/>
      <c r="D407" s="380"/>
      <c r="E407" s="380"/>
      <c r="F407" s="380"/>
    </row>
    <row r="408" spans="1:6" ht="16.5" customHeight="1">
      <c r="A408" s="378" t="s">
        <v>1472</v>
      </c>
      <c r="B408" s="378"/>
      <c r="C408" s="378"/>
      <c r="D408" s="378"/>
      <c r="E408" s="378"/>
      <c r="F408" s="378"/>
    </row>
    <row r="409" spans="1:6" ht="16.5" customHeight="1">
      <c r="A409" s="166"/>
      <c r="B409" s="163"/>
      <c r="C409" s="163"/>
      <c r="D409" s="163"/>
      <c r="E409" s="163"/>
      <c r="F409" s="163"/>
    </row>
    <row r="410" spans="1:6" ht="16.5" customHeight="1">
      <c r="A410" s="280" t="s">
        <v>1473</v>
      </c>
      <c r="B410" s="280"/>
      <c r="C410" s="280"/>
      <c r="D410" s="280"/>
      <c r="E410" s="280"/>
      <c r="F410" s="280"/>
    </row>
    <row r="411" spans="1:6" ht="16.5" customHeight="1">
      <c r="A411" s="166" t="s">
        <v>1474</v>
      </c>
      <c r="B411" s="164"/>
      <c r="C411" s="164"/>
      <c r="D411" s="164"/>
      <c r="E411" s="164"/>
      <c r="F411" s="164"/>
    </row>
    <row r="412" spans="1:6" ht="16.5" customHeight="1">
      <c r="A412" s="167" t="s">
        <v>1475</v>
      </c>
      <c r="B412" s="168"/>
      <c r="C412" s="168"/>
      <c r="D412" s="168"/>
      <c r="E412" s="168"/>
      <c r="F412" s="168"/>
    </row>
    <row r="413" spans="1:6" ht="16.5" customHeight="1">
      <c r="A413" s="166" t="s">
        <v>1476</v>
      </c>
      <c r="B413" s="164"/>
      <c r="C413" s="164"/>
      <c r="D413" s="164"/>
      <c r="E413" s="164"/>
      <c r="F413" s="164"/>
    </row>
    <row r="414" spans="1:6" ht="16.5" customHeight="1">
      <c r="A414" s="166" t="s">
        <v>1477</v>
      </c>
      <c r="B414" s="164"/>
      <c r="C414" s="164"/>
      <c r="D414" s="164"/>
      <c r="E414" s="164"/>
      <c r="F414" s="164"/>
    </row>
    <row r="415" spans="1:6" ht="16.5" customHeight="1">
      <c r="A415" s="166" t="s">
        <v>1478</v>
      </c>
      <c r="B415" s="164"/>
      <c r="C415" s="164"/>
      <c r="D415" s="164"/>
      <c r="E415" s="164"/>
      <c r="F415" s="164"/>
    </row>
    <row r="416" spans="1:6" ht="16.5" customHeight="1">
      <c r="A416" s="166" t="s">
        <v>1479</v>
      </c>
      <c r="B416" s="164"/>
      <c r="C416" s="164"/>
      <c r="D416" s="164"/>
      <c r="E416" s="164"/>
      <c r="F416" s="164"/>
    </row>
    <row r="417" spans="1:6" ht="16.5" customHeight="1">
      <c r="A417" s="166" t="s">
        <v>1480</v>
      </c>
      <c r="B417" s="124"/>
      <c r="C417" s="124"/>
      <c r="D417" s="124"/>
      <c r="E417" s="124"/>
      <c r="F417" s="124"/>
    </row>
    <row r="418" spans="1:6" ht="16.5" customHeight="1">
      <c r="A418" s="381"/>
      <c r="B418" s="381"/>
      <c r="C418" s="381"/>
      <c r="D418" s="381"/>
      <c r="E418" s="381"/>
      <c r="F418" s="381"/>
    </row>
    <row r="419" spans="1:6" ht="16.5" customHeight="1">
      <c r="A419" s="281" t="s">
        <v>1680</v>
      </c>
      <c r="B419" s="281"/>
      <c r="C419" s="281"/>
      <c r="D419" s="281"/>
      <c r="E419" s="281"/>
      <c r="F419" s="281"/>
    </row>
    <row r="420" spans="1:6" ht="16.5" customHeight="1">
      <c r="A420" s="280" t="s">
        <v>1681</v>
      </c>
      <c r="B420" s="280"/>
      <c r="C420" s="280"/>
      <c r="D420" s="280"/>
      <c r="E420" s="280"/>
      <c r="F420" s="280"/>
    </row>
    <row r="421" spans="1:6" ht="16.5" customHeight="1">
      <c r="A421" s="280" t="s">
        <v>1682</v>
      </c>
      <c r="B421" s="280"/>
      <c r="C421" s="280"/>
      <c r="D421" s="280"/>
      <c r="E421" s="280"/>
      <c r="F421" s="280"/>
    </row>
    <row r="422" spans="1:6" ht="16.5" customHeight="1">
      <c r="A422" s="280" t="s">
        <v>1683</v>
      </c>
      <c r="B422" s="280"/>
      <c r="C422" s="280"/>
      <c r="D422" s="280"/>
      <c r="E422" s="280"/>
      <c r="F422" s="280"/>
    </row>
    <row r="423" spans="1:6" ht="16.5" customHeight="1">
      <c r="A423" s="280" t="s">
        <v>1684</v>
      </c>
      <c r="B423" s="280"/>
      <c r="C423" s="280"/>
      <c r="D423" s="280"/>
      <c r="E423" s="280"/>
      <c r="F423" s="280"/>
    </row>
    <row r="424" spans="1:6" ht="16.5" customHeight="1">
      <c r="A424" s="280" t="s">
        <v>1685</v>
      </c>
      <c r="B424" s="280"/>
      <c r="C424" s="280"/>
      <c r="D424" s="280"/>
      <c r="E424" s="280"/>
      <c r="F424" s="280"/>
    </row>
    <row r="425" spans="1:6" ht="16.5" customHeight="1">
      <c r="A425" s="280" t="s">
        <v>1686</v>
      </c>
      <c r="B425" s="280"/>
      <c r="C425" s="280"/>
      <c r="D425" s="280"/>
      <c r="E425" s="280"/>
      <c r="F425" s="280"/>
    </row>
    <row r="426" spans="1:6" ht="16.5" customHeight="1">
      <c r="A426" s="280" t="s">
        <v>1687</v>
      </c>
      <c r="B426" s="280"/>
      <c r="C426" s="280"/>
      <c r="D426" s="280"/>
      <c r="E426" s="280"/>
      <c r="F426" s="280"/>
    </row>
    <row r="427" spans="1:6" ht="16.5" customHeight="1">
      <c r="A427" s="382"/>
      <c r="B427" s="382"/>
      <c r="C427" s="382"/>
      <c r="D427" s="382"/>
      <c r="E427" s="382"/>
      <c r="F427" s="382"/>
    </row>
    <row r="428" spans="1:6" ht="16.5" customHeight="1">
      <c r="A428" s="281" t="s">
        <v>1688</v>
      </c>
      <c r="B428" s="281"/>
      <c r="C428" s="281"/>
      <c r="D428" s="281"/>
      <c r="E428" s="281"/>
      <c r="F428" s="281"/>
    </row>
    <row r="429" spans="1:6" ht="16.5" customHeight="1">
      <c r="A429" s="280" t="s">
        <v>1681</v>
      </c>
      <c r="B429" s="280"/>
      <c r="C429" s="280"/>
      <c r="D429" s="280"/>
      <c r="E429" s="280"/>
      <c r="F429" s="280"/>
    </row>
    <row r="430" spans="1:6" ht="16.5" customHeight="1">
      <c r="A430" s="280" t="s">
        <v>1689</v>
      </c>
      <c r="B430" s="280"/>
      <c r="C430" s="280"/>
      <c r="D430" s="280"/>
      <c r="E430" s="280"/>
      <c r="F430" s="280"/>
    </row>
    <row r="431" spans="1:6" ht="16.5" customHeight="1">
      <c r="A431" s="280" t="s">
        <v>1690</v>
      </c>
      <c r="B431" s="280"/>
      <c r="C431" s="280"/>
      <c r="D431" s="280"/>
      <c r="E431" s="280"/>
      <c r="F431" s="280"/>
    </row>
    <row r="432" spans="1:6" ht="16.5" customHeight="1">
      <c r="A432" s="280" t="s">
        <v>1691</v>
      </c>
      <c r="B432" s="280"/>
      <c r="C432" s="280"/>
      <c r="D432" s="280"/>
      <c r="E432" s="280"/>
      <c r="F432" s="280"/>
    </row>
    <row r="433" spans="1:6" ht="16.5" customHeight="1">
      <c r="A433" s="280" t="s">
        <v>1692</v>
      </c>
      <c r="B433" s="280"/>
      <c r="C433" s="280"/>
      <c r="D433" s="280"/>
      <c r="E433" s="280"/>
      <c r="F433" s="280"/>
    </row>
  </sheetData>
  <mergeCells count="417">
    <mergeCell ref="A428:F428"/>
    <mergeCell ref="A429:F429"/>
    <mergeCell ref="A430:F430"/>
    <mergeCell ref="A431:F431"/>
    <mergeCell ref="A404:F404"/>
    <mergeCell ref="A405:F405"/>
    <mergeCell ref="A406:F406"/>
    <mergeCell ref="A407:F407"/>
    <mergeCell ref="A408:F408"/>
    <mergeCell ref="A410:F410"/>
    <mergeCell ref="A419:F419"/>
    <mergeCell ref="A418:F418"/>
    <mergeCell ref="A420:F420"/>
    <mergeCell ref="A421:F421"/>
    <mergeCell ref="A422:F422"/>
    <mergeCell ref="A423:F423"/>
    <mergeCell ref="A424:F424"/>
    <mergeCell ref="A427:F427"/>
    <mergeCell ref="A425:F425"/>
    <mergeCell ref="A426:F426"/>
    <mergeCell ref="A389:F389"/>
    <mergeCell ref="A390:F390"/>
    <mergeCell ref="A391:F391"/>
    <mergeCell ref="A392:F392"/>
    <mergeCell ref="A395:F395"/>
    <mergeCell ref="A397:F397"/>
    <mergeCell ref="A400:F400"/>
    <mergeCell ref="A401:F401"/>
    <mergeCell ref="A403:F403"/>
    <mergeCell ref="A393:F393"/>
    <mergeCell ref="A396:F396"/>
    <mergeCell ref="A398:F398"/>
    <mergeCell ref="A402:F402"/>
    <mergeCell ref="A336:F336"/>
    <mergeCell ref="A337:F337"/>
    <mergeCell ref="A349:F349"/>
    <mergeCell ref="A350:F350"/>
    <mergeCell ref="A351:F351"/>
    <mergeCell ref="A329:F329"/>
    <mergeCell ref="A330:F330"/>
    <mergeCell ref="A331:F331"/>
    <mergeCell ref="A332:F332"/>
    <mergeCell ref="A334:F334"/>
    <mergeCell ref="A335:F335"/>
    <mergeCell ref="A338:F338"/>
    <mergeCell ref="A371:F371"/>
    <mergeCell ref="A372:F372"/>
    <mergeCell ref="A373:F373"/>
    <mergeCell ref="A374:F374"/>
    <mergeCell ref="A370:F370"/>
    <mergeCell ref="A368:F368"/>
    <mergeCell ref="A354:F354"/>
    <mergeCell ref="A355:F355"/>
    <mergeCell ref="A356:F356"/>
    <mergeCell ref="A365:F365"/>
    <mergeCell ref="A362:F362"/>
    <mergeCell ref="A364:F364"/>
    <mergeCell ref="A363:F363"/>
    <mergeCell ref="A387:F387"/>
    <mergeCell ref="A381:F381"/>
    <mergeCell ref="A382:F382"/>
    <mergeCell ref="A383:F383"/>
    <mergeCell ref="A384:F384"/>
    <mergeCell ref="A385:F385"/>
    <mergeCell ref="A386:F386"/>
    <mergeCell ref="A375:F375"/>
    <mergeCell ref="A376:F376"/>
    <mergeCell ref="A377:F377"/>
    <mergeCell ref="A378:F378"/>
    <mergeCell ref="A379:F379"/>
    <mergeCell ref="A380:F380"/>
    <mergeCell ref="A316:F316"/>
    <mergeCell ref="A317:F317"/>
    <mergeCell ref="A323:F323"/>
    <mergeCell ref="A324:F324"/>
    <mergeCell ref="A327:F327"/>
    <mergeCell ref="A304:F304"/>
    <mergeCell ref="A305:F305"/>
    <mergeCell ref="A306:F306"/>
    <mergeCell ref="A314:F314"/>
    <mergeCell ref="A315:F315"/>
    <mergeCell ref="A307:F307"/>
    <mergeCell ref="A308:F308"/>
    <mergeCell ref="A309:F309"/>
    <mergeCell ref="A311:F311"/>
    <mergeCell ref="A318:F318"/>
    <mergeCell ref="A319:F319"/>
    <mergeCell ref="A320:F320"/>
    <mergeCell ref="A325:F325"/>
    <mergeCell ref="A321:F321"/>
    <mergeCell ref="A322:F322"/>
    <mergeCell ref="A312:F312"/>
    <mergeCell ref="A313:F313"/>
    <mergeCell ref="A326:F326"/>
    <mergeCell ref="A296:F296"/>
    <mergeCell ref="A297:F297"/>
    <mergeCell ref="A298:F298"/>
    <mergeCell ref="A299:F299"/>
    <mergeCell ref="A301:F301"/>
    <mergeCell ref="A302:F302"/>
    <mergeCell ref="A295:F295"/>
    <mergeCell ref="A280:F280"/>
    <mergeCell ref="A281:F281"/>
    <mergeCell ref="A282:F282"/>
    <mergeCell ref="A283:F283"/>
    <mergeCell ref="A294:F294"/>
    <mergeCell ref="A270:F270"/>
    <mergeCell ref="A271:F271"/>
    <mergeCell ref="A272:F272"/>
    <mergeCell ref="A273:F273"/>
    <mergeCell ref="A275:F275"/>
    <mergeCell ref="A276:F276"/>
    <mergeCell ref="A284:F284"/>
    <mergeCell ref="A286:F286"/>
    <mergeCell ref="A293:F293"/>
    <mergeCell ref="A288:F288"/>
    <mergeCell ref="A290:F290"/>
    <mergeCell ref="A292:F292"/>
    <mergeCell ref="A285:F285"/>
    <mergeCell ref="A291:F291"/>
    <mergeCell ref="A277:F277"/>
    <mergeCell ref="A278:F278"/>
    <mergeCell ref="A289:F289"/>
    <mergeCell ref="A287:F287"/>
    <mergeCell ref="A274:F274"/>
    <mergeCell ref="A264:F264"/>
    <mergeCell ref="A265:F265"/>
    <mergeCell ref="A266:F266"/>
    <mergeCell ref="A267:F267"/>
    <mergeCell ref="A268:F268"/>
    <mergeCell ref="A258:F258"/>
    <mergeCell ref="A259:F259"/>
    <mergeCell ref="A260:F260"/>
    <mergeCell ref="A261:F261"/>
    <mergeCell ref="A262:F262"/>
    <mergeCell ref="A263:F263"/>
    <mergeCell ref="A251:F251"/>
    <mergeCell ref="A252:F252"/>
    <mergeCell ref="A253:F253"/>
    <mergeCell ref="A255:F255"/>
    <mergeCell ref="A256:F256"/>
    <mergeCell ref="A257:F257"/>
    <mergeCell ref="A245:F245"/>
    <mergeCell ref="A246:F246"/>
    <mergeCell ref="A247:F247"/>
    <mergeCell ref="A248:F248"/>
    <mergeCell ref="A249:F249"/>
    <mergeCell ref="A250:F250"/>
    <mergeCell ref="A254:F254"/>
    <mergeCell ref="A239:F239"/>
    <mergeCell ref="A240:F240"/>
    <mergeCell ref="A241:F241"/>
    <mergeCell ref="A242:F242"/>
    <mergeCell ref="A243:F243"/>
    <mergeCell ref="A244:F244"/>
    <mergeCell ref="A226:F226"/>
    <mergeCell ref="A227:F227"/>
    <mergeCell ref="A228:F228"/>
    <mergeCell ref="A229:F229"/>
    <mergeCell ref="A230:F230"/>
    <mergeCell ref="A238:F238"/>
    <mergeCell ref="A218:F218"/>
    <mergeCell ref="A219:F219"/>
    <mergeCell ref="A221:F221"/>
    <mergeCell ref="A223:F223"/>
    <mergeCell ref="A224:F224"/>
    <mergeCell ref="A225:F225"/>
    <mergeCell ref="A211:F211"/>
    <mergeCell ref="A212:F212"/>
    <mergeCell ref="A213:F213"/>
    <mergeCell ref="A214:F214"/>
    <mergeCell ref="A216:F216"/>
    <mergeCell ref="A217:F217"/>
    <mergeCell ref="A215:F215"/>
    <mergeCell ref="A222:F222"/>
    <mergeCell ref="A220:F220"/>
    <mergeCell ref="A203:F203"/>
    <mergeCell ref="A205:F205"/>
    <mergeCell ref="A206:F206"/>
    <mergeCell ref="A207:F207"/>
    <mergeCell ref="A208:F208"/>
    <mergeCell ref="A209:F209"/>
    <mergeCell ref="A197:F197"/>
    <mergeCell ref="A198:F198"/>
    <mergeCell ref="A199:F199"/>
    <mergeCell ref="A200:F200"/>
    <mergeCell ref="A201:F201"/>
    <mergeCell ref="A202:F202"/>
    <mergeCell ref="A188:F188"/>
    <mergeCell ref="A189:F189"/>
    <mergeCell ref="A190:F190"/>
    <mergeCell ref="A191:F191"/>
    <mergeCell ref="A196:F196"/>
    <mergeCell ref="A180:F180"/>
    <mergeCell ref="A181:F181"/>
    <mergeCell ref="A182:F182"/>
    <mergeCell ref="A185:F185"/>
    <mergeCell ref="A186:F186"/>
    <mergeCell ref="A187:F187"/>
    <mergeCell ref="A183:F183"/>
    <mergeCell ref="A184:F184"/>
    <mergeCell ref="A192:F192"/>
    <mergeCell ref="A193:F193"/>
    <mergeCell ref="A195:F195"/>
    <mergeCell ref="A194:F194"/>
    <mergeCell ref="A172:F172"/>
    <mergeCell ref="A173:F173"/>
    <mergeCell ref="A174:F174"/>
    <mergeCell ref="A175:F175"/>
    <mergeCell ref="A178:F178"/>
    <mergeCell ref="A179:F179"/>
    <mergeCell ref="A155:F155"/>
    <mergeCell ref="A156:F156"/>
    <mergeCell ref="A157:F157"/>
    <mergeCell ref="A169:F169"/>
    <mergeCell ref="A170:F170"/>
    <mergeCell ref="A171:F171"/>
    <mergeCell ref="A158:F158"/>
    <mergeCell ref="A159:F159"/>
    <mergeCell ref="A160:F160"/>
    <mergeCell ref="A162:F162"/>
    <mergeCell ref="A163:F163"/>
    <mergeCell ref="A164:F164"/>
    <mergeCell ref="A165:F165"/>
    <mergeCell ref="A168:F168"/>
    <mergeCell ref="A176:F176"/>
    <mergeCell ref="A166:F166"/>
    <mergeCell ref="A167:F167"/>
    <mergeCell ref="A161:F161"/>
    <mergeCell ref="A145:F145"/>
    <mergeCell ref="A152:F152"/>
    <mergeCell ref="A153:F153"/>
    <mergeCell ref="A154:F154"/>
    <mergeCell ref="A134:F134"/>
    <mergeCell ref="A140:F140"/>
    <mergeCell ref="A141:F141"/>
    <mergeCell ref="A151:F151"/>
    <mergeCell ref="A135:F135"/>
    <mergeCell ref="A137:F137"/>
    <mergeCell ref="A136:F136"/>
    <mergeCell ref="A142:F142"/>
    <mergeCell ref="A143:F143"/>
    <mergeCell ref="A144:F144"/>
    <mergeCell ref="A146:F146"/>
    <mergeCell ref="A147:F147"/>
    <mergeCell ref="A148:F148"/>
    <mergeCell ref="A149:F149"/>
    <mergeCell ref="A150:F150"/>
    <mergeCell ref="A128:F128"/>
    <mergeCell ref="A129:F129"/>
    <mergeCell ref="A131:F131"/>
    <mergeCell ref="A132:F132"/>
    <mergeCell ref="A133:F133"/>
    <mergeCell ref="C112:F112"/>
    <mergeCell ref="C113:F113"/>
    <mergeCell ref="C115:F115"/>
    <mergeCell ref="C116:F116"/>
    <mergeCell ref="C117:F117"/>
    <mergeCell ref="A130:F130"/>
    <mergeCell ref="A119:B122"/>
    <mergeCell ref="C119:F119"/>
    <mergeCell ref="B113:B114"/>
    <mergeCell ref="C114:F114"/>
    <mergeCell ref="A112:A118"/>
    <mergeCell ref="B117:B118"/>
    <mergeCell ref="C118:F118"/>
    <mergeCell ref="C120:F120"/>
    <mergeCell ref="C121:F121"/>
    <mergeCell ref="C102:F102"/>
    <mergeCell ref="C96:F96"/>
    <mergeCell ref="C105:F105"/>
    <mergeCell ref="B104:B107"/>
    <mergeCell ref="C107:F107"/>
    <mergeCell ref="A95:A111"/>
    <mergeCell ref="B110:F110"/>
    <mergeCell ref="B111:F111"/>
    <mergeCell ref="A127:F127"/>
    <mergeCell ref="A71:B72"/>
    <mergeCell ref="C71:F71"/>
    <mergeCell ref="C72:F72"/>
    <mergeCell ref="A92:B94"/>
    <mergeCell ref="C92:F92"/>
    <mergeCell ref="C93:F93"/>
    <mergeCell ref="C94:F94"/>
    <mergeCell ref="A84:A89"/>
    <mergeCell ref="C84:F84"/>
    <mergeCell ref="B85:B86"/>
    <mergeCell ref="C85:F85"/>
    <mergeCell ref="C86:F86"/>
    <mergeCell ref="C87:F87"/>
    <mergeCell ref="C88:F88"/>
    <mergeCell ref="C89:F89"/>
    <mergeCell ref="A90:B91"/>
    <mergeCell ref="C90:F90"/>
    <mergeCell ref="C91:F91"/>
    <mergeCell ref="A73:B75"/>
    <mergeCell ref="C75:F75"/>
    <mergeCell ref="C73:F73"/>
    <mergeCell ref="C74:F74"/>
    <mergeCell ref="A76:B76"/>
    <mergeCell ref="C76:F76"/>
    <mergeCell ref="A1:F1"/>
    <mergeCell ref="A2:F2"/>
    <mergeCell ref="A3:F3"/>
    <mergeCell ref="A4:F4"/>
    <mergeCell ref="A5:F5"/>
    <mergeCell ref="A6:F6"/>
    <mergeCell ref="A19:F19"/>
    <mergeCell ref="A20:F20"/>
    <mergeCell ref="A21:F21"/>
    <mergeCell ref="A13:F13"/>
    <mergeCell ref="A14:F14"/>
    <mergeCell ref="A15:F15"/>
    <mergeCell ref="A16:F16"/>
    <mergeCell ref="A17:F17"/>
    <mergeCell ref="A18:F18"/>
    <mergeCell ref="A7:F7"/>
    <mergeCell ref="A8:F8"/>
    <mergeCell ref="A9:F9"/>
    <mergeCell ref="A10:F10"/>
    <mergeCell ref="A11:F11"/>
    <mergeCell ref="A12:F12"/>
    <mergeCell ref="A26:F26"/>
    <mergeCell ref="A27:F27"/>
    <mergeCell ref="C122:F122"/>
    <mergeCell ref="A28:F28"/>
    <mergeCell ref="A29:F29"/>
    <mergeCell ref="A30:F30"/>
    <mergeCell ref="A31:F31"/>
    <mergeCell ref="A39:B41"/>
    <mergeCell ref="C39:F39"/>
    <mergeCell ref="C40:F40"/>
    <mergeCell ref="C41:F41"/>
    <mergeCell ref="A42:B45"/>
    <mergeCell ref="C42:F42"/>
    <mergeCell ref="C43:F43"/>
    <mergeCell ref="C44:F44"/>
    <mergeCell ref="C45:F45"/>
    <mergeCell ref="A70:B70"/>
    <mergeCell ref="C70:F70"/>
    <mergeCell ref="C47:F47"/>
    <mergeCell ref="C54:F54"/>
    <mergeCell ref="C55:F55"/>
    <mergeCell ref="C37:F37"/>
    <mergeCell ref="A38:B38"/>
    <mergeCell ref="C38:F38"/>
    <mergeCell ref="A32:F32"/>
    <mergeCell ref="A33:F33"/>
    <mergeCell ref="A37:B37"/>
    <mergeCell ref="A46:B69"/>
    <mergeCell ref="C46:F46"/>
    <mergeCell ref="C69:F69"/>
    <mergeCell ref="C64:F64"/>
    <mergeCell ref="C49:F49"/>
    <mergeCell ref="C51:F51"/>
    <mergeCell ref="C68:F68"/>
    <mergeCell ref="C65:F65"/>
    <mergeCell ref="C66:F66"/>
    <mergeCell ref="C67:F67"/>
    <mergeCell ref="C62:F62"/>
    <mergeCell ref="C63:F63"/>
    <mergeCell ref="C58:F58"/>
    <mergeCell ref="C56:F56"/>
    <mergeCell ref="C57:F57"/>
    <mergeCell ref="C61:F61"/>
    <mergeCell ref="C50:F50"/>
    <mergeCell ref="C59:F59"/>
    <mergeCell ref="C52:F52"/>
    <mergeCell ref="C60:F60"/>
    <mergeCell ref="A22:F22"/>
    <mergeCell ref="A23:F23"/>
    <mergeCell ref="A25:F25"/>
    <mergeCell ref="A432:F432"/>
    <mergeCell ref="A433:F433"/>
    <mergeCell ref="B98:B103"/>
    <mergeCell ref="C103:F103"/>
    <mergeCell ref="A138:F138"/>
    <mergeCell ref="A352:F352"/>
    <mergeCell ref="A353:F353"/>
    <mergeCell ref="A339:F339"/>
    <mergeCell ref="A340:F340"/>
    <mergeCell ref="A341:F341"/>
    <mergeCell ref="A366:F366"/>
    <mergeCell ref="A367:F367"/>
    <mergeCell ref="A369:F369"/>
    <mergeCell ref="A357:F357"/>
    <mergeCell ref="A358:F358"/>
    <mergeCell ref="A359:F359"/>
    <mergeCell ref="A360:F360"/>
    <mergeCell ref="A361:F361"/>
    <mergeCell ref="A269:F269"/>
    <mergeCell ref="A303:F303"/>
    <mergeCell ref="A333:F333"/>
    <mergeCell ref="A77:A78"/>
    <mergeCell ref="C77:F77"/>
    <mergeCell ref="C78:F78"/>
    <mergeCell ref="C104:F104"/>
    <mergeCell ref="A328:F328"/>
    <mergeCell ref="A279:F279"/>
    <mergeCell ref="A310:F310"/>
    <mergeCell ref="A79:A83"/>
    <mergeCell ref="C79:F79"/>
    <mergeCell ref="C80:F80"/>
    <mergeCell ref="C81:F81"/>
    <mergeCell ref="C82:F82"/>
    <mergeCell ref="C83:F83"/>
    <mergeCell ref="C106:F106"/>
    <mergeCell ref="B108:B109"/>
    <mergeCell ref="C108:F108"/>
    <mergeCell ref="C109:F109"/>
    <mergeCell ref="B95:B97"/>
    <mergeCell ref="C95:F95"/>
    <mergeCell ref="C97:F97"/>
    <mergeCell ref="C98:F98"/>
    <mergeCell ref="C99:F99"/>
    <mergeCell ref="C100:F100"/>
    <mergeCell ref="C101:F10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6" fitToHeight="8" orientation="portrait" horizontalDpi="4294967295" verticalDpi="4294967295" r:id="rId1"/>
  <rowBreaks count="1" manualBreakCount="1">
    <brk id="27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E1:CC30"/>
  <sheetViews>
    <sheetView topLeftCell="E4" zoomScaleNormal="100" workbookViewId="0">
      <selection activeCell="E11" sqref="E11"/>
    </sheetView>
  </sheetViews>
  <sheetFormatPr defaultRowHeight="13.5"/>
  <cols>
    <col min="1" max="4" width="0" style="1" hidden="1" customWidth="1"/>
    <col min="5" max="5" width="11.125" style="1" customWidth="1"/>
    <col min="6" max="6" width="10.875" style="1" customWidth="1"/>
    <col min="7" max="7" width="8.75" style="1" customWidth="1"/>
    <col min="8" max="8" width="7.875" style="1" customWidth="1"/>
    <col min="9" max="9" width="14.625" style="1" customWidth="1"/>
    <col min="10" max="10" width="8.625" style="1" customWidth="1"/>
    <col min="11" max="11" width="12.5" style="1" customWidth="1"/>
    <col min="12" max="12" width="11" style="1" customWidth="1"/>
    <col min="13" max="13" width="9.5" style="1" customWidth="1"/>
    <col min="14" max="14" width="7.625" style="1" customWidth="1"/>
    <col min="15" max="16" width="7.125" style="1" customWidth="1"/>
    <col min="17" max="19" width="10.625" style="1" customWidth="1"/>
    <col min="20" max="20" width="4.625" style="1" customWidth="1"/>
    <col min="21" max="21" width="5.625" style="1" customWidth="1"/>
    <col min="22" max="22" width="13.5" style="1" customWidth="1"/>
    <col min="23" max="23" width="14.25" style="1" customWidth="1"/>
    <col min="24" max="25" width="7.125" style="1" customWidth="1"/>
    <col min="26" max="26" width="4.125" style="1" customWidth="1"/>
    <col min="27" max="30" width="7.125" style="1" customWidth="1"/>
    <col min="31" max="37" width="7.625" style="1" customWidth="1"/>
    <col min="38" max="38" width="7.125" style="1" customWidth="1"/>
    <col min="39" max="42" width="7.625" style="1" customWidth="1"/>
    <col min="43" max="43" width="5" style="1" customWidth="1"/>
    <col min="44" max="46" width="7.625" style="1" customWidth="1"/>
    <col min="47" max="47" width="4.5" style="1" customWidth="1"/>
    <col min="48" max="50" width="7.625" style="1" customWidth="1"/>
    <col min="51" max="51" width="4.125" style="1" customWidth="1"/>
    <col min="52" max="52" width="7.625" style="1" customWidth="1"/>
    <col min="53" max="53" width="6.625" style="1" customWidth="1"/>
    <col min="54" max="55" width="10.625" style="1" customWidth="1"/>
    <col min="56" max="56" width="4.625" style="1" customWidth="1"/>
    <col min="57" max="57" width="6.625" style="1" customWidth="1"/>
    <col min="58" max="59" width="10.625" style="1" customWidth="1"/>
    <col min="60" max="60" width="4.625" style="1" customWidth="1"/>
    <col min="61" max="61" width="6.625" style="1" customWidth="1"/>
    <col min="62" max="63" width="10.625" style="1" customWidth="1"/>
    <col min="64" max="66" width="4.625" style="1" customWidth="1"/>
    <col min="67" max="67" width="10.125" style="1" customWidth="1"/>
    <col min="68" max="68" width="7.125" style="1" customWidth="1"/>
    <col min="69" max="69" width="7.625" style="1" customWidth="1"/>
    <col min="70" max="70" width="10.125" style="1" customWidth="1"/>
    <col min="71" max="71" width="7.125" style="1" customWidth="1"/>
    <col min="72" max="72" width="7.625" style="1" customWidth="1"/>
    <col min="73" max="73" width="10.125" style="1" customWidth="1"/>
    <col min="74" max="74" width="7.125" style="1" customWidth="1"/>
    <col min="75" max="75" width="7.625" style="1" customWidth="1"/>
    <col min="76" max="76" width="10.125" style="1" customWidth="1"/>
    <col min="77" max="77" width="7.125" style="1" customWidth="1"/>
    <col min="78" max="78" width="10.125" style="1" customWidth="1"/>
    <col min="79" max="79" width="7.125" style="1" customWidth="1"/>
    <col min="80" max="80" width="10.125" style="1" customWidth="1"/>
    <col min="81" max="81" width="7.125" style="1" customWidth="1"/>
    <col min="82" max="16384" width="9" style="1"/>
  </cols>
  <sheetData>
    <row r="1" spans="5:81" ht="17.25" hidden="1" customHeight="1"/>
    <row r="2" spans="5:81" ht="17.25" hidden="1" customHeight="1"/>
    <row r="3" spans="5:81" ht="15.75" hidden="1" customHeight="1"/>
    <row r="4" spans="5:81" ht="24" customHeight="1">
      <c r="E4" s="429" t="s">
        <v>1865</v>
      </c>
      <c r="F4" s="429"/>
      <c r="G4" s="429"/>
      <c r="H4" s="429" t="s">
        <v>1866</v>
      </c>
      <c r="I4" s="429"/>
      <c r="J4" s="429"/>
      <c r="K4" s="429"/>
      <c r="L4" s="429"/>
      <c r="M4" s="429"/>
      <c r="N4" s="429"/>
      <c r="O4" s="430" t="s">
        <v>1867</v>
      </c>
      <c r="P4" s="432"/>
      <c r="Q4" s="430" t="s">
        <v>1868</v>
      </c>
      <c r="R4" s="431"/>
      <c r="S4" s="431"/>
      <c r="T4" s="432"/>
      <c r="U4" s="430" t="s">
        <v>1869</v>
      </c>
      <c r="V4" s="431"/>
      <c r="W4" s="432"/>
      <c r="X4" s="430" t="s">
        <v>1870</v>
      </c>
      <c r="Y4" s="432"/>
      <c r="Z4" s="430" t="s">
        <v>1871</v>
      </c>
      <c r="AA4" s="431"/>
      <c r="AB4" s="432"/>
      <c r="AC4" s="430" t="s">
        <v>1872</v>
      </c>
      <c r="AD4" s="432"/>
      <c r="AE4" s="433" t="s">
        <v>1873</v>
      </c>
      <c r="AF4" s="434"/>
      <c r="AG4" s="434"/>
      <c r="AH4" s="434"/>
      <c r="AI4" s="435"/>
      <c r="AJ4" s="436" t="s">
        <v>1874</v>
      </c>
      <c r="AK4" s="436" t="s">
        <v>1875</v>
      </c>
      <c r="AL4" s="416" t="s">
        <v>1876</v>
      </c>
      <c r="AM4" s="436" t="s">
        <v>1877</v>
      </c>
      <c r="AN4" s="413" t="s">
        <v>1878</v>
      </c>
      <c r="AO4" s="414"/>
      <c r="AP4" s="414"/>
      <c r="AQ4" s="415"/>
      <c r="AR4" s="413" t="s">
        <v>1879</v>
      </c>
      <c r="AS4" s="414"/>
      <c r="AT4" s="414"/>
      <c r="AU4" s="415"/>
      <c r="AV4" s="413" t="s">
        <v>1880</v>
      </c>
      <c r="AW4" s="414"/>
      <c r="AX4" s="414"/>
      <c r="AY4" s="415"/>
      <c r="AZ4" s="416" t="s">
        <v>1881</v>
      </c>
      <c r="BA4" s="413" t="s">
        <v>1882</v>
      </c>
      <c r="BB4" s="414"/>
      <c r="BC4" s="414"/>
      <c r="BD4" s="415"/>
      <c r="BE4" s="413" t="s">
        <v>1883</v>
      </c>
      <c r="BF4" s="414"/>
      <c r="BG4" s="414"/>
      <c r="BH4" s="415"/>
      <c r="BI4" s="413" t="s">
        <v>1884</v>
      </c>
      <c r="BJ4" s="414"/>
      <c r="BK4" s="414"/>
      <c r="BL4" s="415"/>
      <c r="BM4" s="416" t="s">
        <v>1885</v>
      </c>
      <c r="BN4" s="416" t="s">
        <v>1886</v>
      </c>
      <c r="BO4" s="413" t="s">
        <v>1887</v>
      </c>
      <c r="BP4" s="414"/>
      <c r="BQ4" s="415"/>
      <c r="BR4" s="413" t="s">
        <v>1888</v>
      </c>
      <c r="BS4" s="414"/>
      <c r="BT4" s="415"/>
      <c r="BU4" s="413" t="s">
        <v>1889</v>
      </c>
      <c r="BV4" s="414"/>
      <c r="BW4" s="415"/>
      <c r="BX4" s="413" t="s">
        <v>1890</v>
      </c>
      <c r="BY4" s="415"/>
      <c r="BZ4" s="413" t="s">
        <v>1891</v>
      </c>
      <c r="CA4" s="415"/>
      <c r="CB4" s="438" t="s">
        <v>1892</v>
      </c>
      <c r="CC4" s="438"/>
    </row>
    <row r="5" spans="5:81" ht="40.5">
      <c r="E5" s="250" t="s">
        <v>162</v>
      </c>
      <c r="F5" s="250" t="s">
        <v>2111</v>
      </c>
      <c r="G5" s="229" t="s">
        <v>1827</v>
      </c>
      <c r="H5" s="229" t="s">
        <v>96</v>
      </c>
      <c r="I5" s="229" t="s">
        <v>1893</v>
      </c>
      <c r="J5" s="229" t="s">
        <v>114</v>
      </c>
      <c r="K5" s="229" t="s">
        <v>1894</v>
      </c>
      <c r="L5" s="233" t="s">
        <v>97</v>
      </c>
      <c r="M5" s="233" t="s">
        <v>1895</v>
      </c>
      <c r="N5" s="233" t="s">
        <v>200</v>
      </c>
      <c r="O5" s="229" t="s">
        <v>1896</v>
      </c>
      <c r="P5" s="229" t="s">
        <v>98</v>
      </c>
      <c r="Q5" s="37" t="s">
        <v>1897</v>
      </c>
      <c r="R5" s="37" t="s">
        <v>99</v>
      </c>
      <c r="S5" s="37" t="s">
        <v>1898</v>
      </c>
      <c r="T5" s="229" t="s">
        <v>100</v>
      </c>
      <c r="U5" s="229" t="s">
        <v>1899</v>
      </c>
      <c r="V5" s="229" t="s">
        <v>87</v>
      </c>
      <c r="W5" s="229" t="s">
        <v>1900</v>
      </c>
      <c r="X5" s="229" t="s">
        <v>101</v>
      </c>
      <c r="Y5" s="229" t="s">
        <v>1901</v>
      </c>
      <c r="Z5" s="229" t="s">
        <v>58</v>
      </c>
      <c r="AA5" s="229" t="s">
        <v>1902</v>
      </c>
      <c r="AB5" s="229" t="s">
        <v>102</v>
      </c>
      <c r="AC5" s="229" t="s">
        <v>1903</v>
      </c>
      <c r="AD5" s="229" t="s">
        <v>103</v>
      </c>
      <c r="AE5" s="229" t="s">
        <v>1904</v>
      </c>
      <c r="AF5" s="233" t="s">
        <v>104</v>
      </c>
      <c r="AG5" s="229" t="s">
        <v>1905</v>
      </c>
      <c r="AH5" s="234" t="s">
        <v>105</v>
      </c>
      <c r="AI5" s="234" t="s">
        <v>1906</v>
      </c>
      <c r="AJ5" s="437"/>
      <c r="AK5" s="437"/>
      <c r="AL5" s="417"/>
      <c r="AM5" s="437"/>
      <c r="AN5" s="38" t="s">
        <v>1907</v>
      </c>
      <c r="AO5" s="39" t="s">
        <v>1908</v>
      </c>
      <c r="AP5" s="39" t="s">
        <v>106</v>
      </c>
      <c r="AQ5" s="236" t="s">
        <v>1909</v>
      </c>
      <c r="AR5" s="38" t="s">
        <v>1907</v>
      </c>
      <c r="AS5" s="39" t="s">
        <v>1908</v>
      </c>
      <c r="AT5" s="39" t="s">
        <v>106</v>
      </c>
      <c r="AU5" s="236" t="s">
        <v>1909</v>
      </c>
      <c r="AV5" s="38" t="s">
        <v>1907</v>
      </c>
      <c r="AW5" s="39" t="s">
        <v>1908</v>
      </c>
      <c r="AX5" s="39" t="s">
        <v>106</v>
      </c>
      <c r="AY5" s="236" t="s">
        <v>1909</v>
      </c>
      <c r="AZ5" s="417"/>
      <c r="BA5" s="38" t="s">
        <v>1907</v>
      </c>
      <c r="BB5" s="39" t="s">
        <v>1908</v>
      </c>
      <c r="BC5" s="39" t="s">
        <v>106</v>
      </c>
      <c r="BD5" s="236" t="s">
        <v>1909</v>
      </c>
      <c r="BE5" s="38" t="s">
        <v>1907</v>
      </c>
      <c r="BF5" s="39" t="s">
        <v>1908</v>
      </c>
      <c r="BG5" s="39" t="s">
        <v>106</v>
      </c>
      <c r="BH5" s="236" t="s">
        <v>1909</v>
      </c>
      <c r="BI5" s="38" t="s">
        <v>1907</v>
      </c>
      <c r="BJ5" s="39" t="s">
        <v>1908</v>
      </c>
      <c r="BK5" s="39" t="s">
        <v>106</v>
      </c>
      <c r="BL5" s="236" t="s">
        <v>1909</v>
      </c>
      <c r="BM5" s="417"/>
      <c r="BN5" s="417"/>
      <c r="BO5" s="236" t="s">
        <v>107</v>
      </c>
      <c r="BP5" s="236" t="s">
        <v>1910</v>
      </c>
      <c r="BQ5" s="236" t="s">
        <v>109</v>
      </c>
      <c r="BR5" s="236" t="s">
        <v>1911</v>
      </c>
      <c r="BS5" s="236" t="s">
        <v>108</v>
      </c>
      <c r="BT5" s="236" t="s">
        <v>1912</v>
      </c>
      <c r="BU5" s="236" t="s">
        <v>110</v>
      </c>
      <c r="BV5" s="236" t="s">
        <v>108</v>
      </c>
      <c r="BW5" s="236" t="s">
        <v>109</v>
      </c>
      <c r="BX5" s="236" t="s">
        <v>111</v>
      </c>
      <c r="BY5" s="236" t="s">
        <v>112</v>
      </c>
      <c r="BZ5" s="236" t="s">
        <v>111</v>
      </c>
      <c r="CA5" s="236" t="s">
        <v>112</v>
      </c>
      <c r="CB5" s="236" t="s">
        <v>111</v>
      </c>
      <c r="CC5" s="236" t="s">
        <v>112</v>
      </c>
    </row>
    <row r="6" spans="5:81" ht="13.5" hidden="1" customHeight="1">
      <c r="E6" s="59"/>
      <c r="F6" s="40"/>
      <c r="G6" s="41"/>
      <c r="H6" s="42"/>
      <c r="I6" s="40"/>
      <c r="J6" s="40"/>
      <c r="K6" s="43"/>
      <c r="L6" s="170"/>
      <c r="M6" s="170"/>
      <c r="N6" s="41"/>
      <c r="O6" s="43"/>
      <c r="P6" s="43"/>
      <c r="Q6" s="44"/>
      <c r="R6" s="44"/>
      <c r="S6" s="44"/>
      <c r="T6" s="41"/>
      <c r="U6" s="41"/>
      <c r="V6" s="40"/>
      <c r="W6" s="40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6"/>
      <c r="AI6" s="46"/>
      <c r="AJ6" s="43"/>
      <c r="AK6" s="43"/>
      <c r="AL6" s="43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7"/>
      <c r="BB6" s="48"/>
      <c r="BC6" s="48"/>
      <c r="BD6" s="49"/>
      <c r="BE6" s="47"/>
      <c r="BF6" s="48"/>
      <c r="BG6" s="48"/>
      <c r="BH6" s="49"/>
      <c r="BI6" s="47"/>
      <c r="BJ6" s="48"/>
      <c r="BK6" s="48"/>
      <c r="BL6" s="49"/>
      <c r="BM6" s="49"/>
      <c r="BN6" s="50"/>
      <c r="BO6" s="49"/>
      <c r="BP6" s="51"/>
      <c r="BQ6" s="52"/>
      <c r="BR6" s="52"/>
      <c r="BS6" s="51"/>
      <c r="BT6" s="52"/>
      <c r="BU6" s="52"/>
      <c r="BV6" s="51"/>
      <c r="BW6" s="52"/>
      <c r="BX6" s="52"/>
      <c r="BY6" s="52"/>
      <c r="BZ6" s="52"/>
      <c r="CA6" s="52"/>
      <c r="CB6" s="52"/>
      <c r="CC6" s="52"/>
    </row>
    <row r="7" spans="5:81" ht="13.5" hidden="1" customHeight="1">
      <c r="E7" s="59"/>
      <c r="F7" s="40"/>
      <c r="G7" s="41"/>
      <c r="H7" s="42"/>
      <c r="I7" s="40"/>
      <c r="J7" s="40"/>
      <c r="K7" s="43"/>
      <c r="L7" s="170"/>
      <c r="M7" s="170"/>
      <c r="N7" s="41"/>
      <c r="O7" s="43"/>
      <c r="P7" s="43"/>
      <c r="Q7" s="44"/>
      <c r="R7" s="44"/>
      <c r="S7" s="44"/>
      <c r="T7" s="41"/>
      <c r="U7" s="41"/>
      <c r="V7" s="40"/>
      <c r="W7" s="40"/>
      <c r="X7" s="43"/>
      <c r="Y7" s="43"/>
      <c r="Z7" s="43"/>
      <c r="AA7" s="43"/>
      <c r="AB7" s="43"/>
      <c r="AC7" s="43"/>
      <c r="AD7" s="43"/>
      <c r="AE7" s="43"/>
      <c r="AF7" s="45"/>
      <c r="AG7" s="43"/>
      <c r="AH7" s="46"/>
      <c r="AI7" s="46"/>
      <c r="AJ7" s="43"/>
      <c r="AK7" s="43"/>
      <c r="AL7" s="43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7"/>
      <c r="BB7" s="48"/>
      <c r="BC7" s="48"/>
      <c r="BD7" s="49"/>
      <c r="BE7" s="47"/>
      <c r="BF7" s="48"/>
      <c r="BG7" s="48"/>
      <c r="BH7" s="49"/>
      <c r="BI7" s="47"/>
      <c r="BJ7" s="48"/>
      <c r="BK7" s="48"/>
      <c r="BL7" s="49"/>
      <c r="BM7" s="49"/>
      <c r="BN7" s="50"/>
      <c r="BO7" s="49"/>
      <c r="BP7" s="51"/>
      <c r="BQ7" s="52"/>
      <c r="BR7" s="52"/>
      <c r="BS7" s="51"/>
      <c r="BT7" s="52"/>
      <c r="BU7" s="52"/>
      <c r="BV7" s="51"/>
      <c r="BW7" s="52"/>
      <c r="BX7" s="52"/>
      <c r="BY7" s="52"/>
      <c r="BZ7" s="52"/>
      <c r="CA7" s="52"/>
      <c r="CB7" s="52"/>
      <c r="CC7" s="52"/>
    </row>
    <row r="8" spans="5:81" ht="13.5" hidden="1" customHeight="1">
      <c r="E8" s="59"/>
      <c r="F8" s="40"/>
      <c r="G8" s="41"/>
      <c r="H8" s="42"/>
      <c r="I8" s="40"/>
      <c r="J8" s="40"/>
      <c r="K8" s="43"/>
      <c r="L8" s="170"/>
      <c r="M8" s="170"/>
      <c r="N8" s="41"/>
      <c r="O8" s="43"/>
      <c r="P8" s="43"/>
      <c r="Q8" s="44"/>
      <c r="R8" s="44"/>
      <c r="S8" s="44"/>
      <c r="T8" s="41"/>
      <c r="U8" s="41"/>
      <c r="V8" s="40"/>
      <c r="W8" s="40"/>
      <c r="X8" s="43"/>
      <c r="Y8" s="43"/>
      <c r="Z8" s="43"/>
      <c r="AA8" s="43"/>
      <c r="AB8" s="43"/>
      <c r="AC8" s="43"/>
      <c r="AD8" s="43"/>
      <c r="AE8" s="43"/>
      <c r="AF8" s="45"/>
      <c r="AG8" s="43"/>
      <c r="AH8" s="46"/>
      <c r="AI8" s="46"/>
      <c r="AJ8" s="43"/>
      <c r="AK8" s="43"/>
      <c r="AL8" s="43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7"/>
      <c r="BB8" s="48"/>
      <c r="BC8" s="48"/>
      <c r="BD8" s="49"/>
      <c r="BE8" s="47"/>
      <c r="BF8" s="48"/>
      <c r="BG8" s="48"/>
      <c r="BH8" s="49"/>
      <c r="BI8" s="47"/>
      <c r="BJ8" s="48"/>
      <c r="BK8" s="48"/>
      <c r="BL8" s="49"/>
      <c r="BM8" s="49"/>
      <c r="BN8" s="50"/>
      <c r="BO8" s="49"/>
      <c r="BP8" s="51"/>
      <c r="BQ8" s="52"/>
      <c r="BR8" s="52"/>
      <c r="BS8" s="51"/>
      <c r="BT8" s="52"/>
      <c r="BU8" s="52"/>
      <c r="BV8" s="51"/>
      <c r="BW8" s="52"/>
      <c r="BX8" s="52"/>
      <c r="BY8" s="52"/>
      <c r="BZ8" s="52"/>
      <c r="CA8" s="52"/>
      <c r="CB8" s="52"/>
      <c r="CC8" s="52"/>
    </row>
    <row r="9" spans="5:81" ht="13.5" hidden="1" customHeight="1">
      <c r="E9" s="59"/>
      <c r="F9" s="40"/>
      <c r="G9" s="41"/>
      <c r="H9" s="42"/>
      <c r="I9" s="40"/>
      <c r="J9" s="40"/>
      <c r="K9" s="43"/>
      <c r="L9" s="170"/>
      <c r="M9" s="170"/>
      <c r="N9" s="41"/>
      <c r="O9" s="43"/>
      <c r="P9" s="43"/>
      <c r="Q9" s="44"/>
      <c r="R9" s="44"/>
      <c r="S9" s="44"/>
      <c r="T9" s="41"/>
      <c r="U9" s="41"/>
      <c r="V9" s="40"/>
      <c r="W9" s="40"/>
      <c r="X9" s="43"/>
      <c r="Y9" s="43"/>
      <c r="Z9" s="43"/>
      <c r="AA9" s="43"/>
      <c r="AB9" s="43"/>
      <c r="AC9" s="43"/>
      <c r="AD9" s="43"/>
      <c r="AE9" s="43"/>
      <c r="AF9" s="45"/>
      <c r="AG9" s="43"/>
      <c r="AH9" s="46"/>
      <c r="AI9" s="46"/>
      <c r="AJ9" s="43"/>
      <c r="AK9" s="43"/>
      <c r="AL9" s="43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7"/>
      <c r="BB9" s="48"/>
      <c r="BC9" s="48"/>
      <c r="BD9" s="49"/>
      <c r="BE9" s="47"/>
      <c r="BF9" s="48"/>
      <c r="BG9" s="48"/>
      <c r="BH9" s="49"/>
      <c r="BI9" s="47"/>
      <c r="BJ9" s="48"/>
      <c r="BK9" s="48"/>
      <c r="BL9" s="49"/>
      <c r="BM9" s="49"/>
      <c r="BN9" s="50"/>
      <c r="BO9" s="49"/>
      <c r="BP9" s="51"/>
      <c r="BQ9" s="52"/>
      <c r="BR9" s="52"/>
      <c r="BS9" s="51"/>
      <c r="BT9" s="52"/>
      <c r="BU9" s="52"/>
      <c r="BV9" s="51"/>
      <c r="BW9" s="52"/>
      <c r="BX9" s="52"/>
      <c r="BY9" s="52"/>
      <c r="BZ9" s="52"/>
      <c r="CA9" s="52"/>
      <c r="CB9" s="52"/>
      <c r="CC9" s="52"/>
    </row>
    <row r="10" spans="5:81" ht="13.5" hidden="1" customHeight="1">
      <c r="E10" s="59"/>
      <c r="F10" s="40"/>
      <c r="G10" s="41"/>
      <c r="H10" s="42"/>
      <c r="I10" s="40"/>
      <c r="J10" s="40"/>
      <c r="K10" s="43"/>
      <c r="L10" s="170"/>
      <c r="M10" s="170"/>
      <c r="N10" s="41"/>
      <c r="O10" s="43"/>
      <c r="P10" s="43"/>
      <c r="Q10" s="44"/>
      <c r="R10" s="44"/>
      <c r="S10" s="44"/>
      <c r="T10" s="41"/>
      <c r="U10" s="41"/>
      <c r="V10" s="40"/>
      <c r="W10" s="40"/>
      <c r="X10" s="43"/>
      <c r="Y10" s="43"/>
      <c r="Z10" s="43"/>
      <c r="AA10" s="43"/>
      <c r="AB10" s="43"/>
      <c r="AC10" s="43"/>
      <c r="AD10" s="43"/>
      <c r="AE10" s="43"/>
      <c r="AF10" s="45"/>
      <c r="AG10" s="43"/>
      <c r="AH10" s="46"/>
      <c r="AI10" s="46"/>
      <c r="AJ10" s="43"/>
      <c r="AK10" s="43"/>
      <c r="AL10" s="43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7"/>
      <c r="BB10" s="48"/>
      <c r="BC10" s="48"/>
      <c r="BD10" s="49"/>
      <c r="BE10" s="47"/>
      <c r="BF10" s="48"/>
      <c r="BG10" s="48"/>
      <c r="BH10" s="49"/>
      <c r="BI10" s="47"/>
      <c r="BJ10" s="48"/>
      <c r="BK10" s="48"/>
      <c r="BL10" s="49"/>
      <c r="BM10" s="49"/>
      <c r="BN10" s="50"/>
      <c r="BO10" s="49"/>
      <c r="BP10" s="51"/>
      <c r="BQ10" s="52"/>
      <c r="BR10" s="52"/>
      <c r="BS10" s="51"/>
      <c r="BT10" s="52"/>
      <c r="BU10" s="52"/>
      <c r="BV10" s="51"/>
      <c r="BW10" s="52"/>
      <c r="BX10" s="52"/>
      <c r="BY10" s="52"/>
      <c r="BZ10" s="52"/>
      <c r="CA10" s="52"/>
      <c r="CB10" s="52"/>
      <c r="CC10" s="52"/>
    </row>
    <row r="11" spans="5:81" ht="27">
      <c r="E11" s="192" t="s">
        <v>2112</v>
      </c>
      <c r="F11" s="8" t="s">
        <v>2116</v>
      </c>
      <c r="G11" s="23" t="s">
        <v>1442</v>
      </c>
      <c r="H11" s="8" t="s">
        <v>245</v>
      </c>
      <c r="I11" s="199" t="s">
        <v>364</v>
      </c>
      <c r="J11" s="6" t="s">
        <v>242</v>
      </c>
      <c r="K11" s="6" t="s">
        <v>113</v>
      </c>
      <c r="L11" s="243" t="s">
        <v>91</v>
      </c>
      <c r="M11" s="243" t="s">
        <v>92</v>
      </c>
      <c r="N11" s="142" t="s">
        <v>140</v>
      </c>
      <c r="O11" s="202">
        <v>3000</v>
      </c>
      <c r="P11" s="202">
        <v>3000</v>
      </c>
      <c r="Q11" s="31">
        <v>35054</v>
      </c>
      <c r="R11" s="31">
        <v>36892</v>
      </c>
      <c r="S11" s="31">
        <v>38730</v>
      </c>
      <c r="T11" s="54">
        <f>IF(ISBLANK(Q11),"",DATEDIF(Q11,S11,"d")/365)</f>
        <v>10.07123287671233</v>
      </c>
      <c r="U11" s="55">
        <v>0.1</v>
      </c>
      <c r="V11" s="6" t="s">
        <v>93</v>
      </c>
      <c r="W11" s="6" t="s">
        <v>94</v>
      </c>
      <c r="X11" s="27">
        <f t="shared" ref="X11:X30" ca="1" si="0">IF(ISBLANK($E11), "",    IF(   ISERROR(  XIRR( OFFSET(펀드_거래,MATCH($E11,OFFSET(펀드_거래,0,0,ROWS(펀드_거래),1),0)-1,2,COUNTIF(펀드_거래,$E11),1), OFFSET(펀드_거래,MATCH($E11,OFFSET(펀드_거래,0,0,ROWS(펀드_거래),1),0)-1,3,COUNTIF(펀드_거래,$E11),1) )  ),   "N/A",   XIRR( OFFSET(펀드_거래,MATCH($E11,OFFSET(펀드_거래,0,0,ROWS(펀드_거래),1),0)-1,2,COUNTIF(펀드_거래,$E11),1), OFFSET(펀드_거래,MATCH($E11,OFFSET(펀드_거래,0,0,ROWS(펀드_거래),1),0)-1,3,COUNTIF(펀드_거래,$E11),1), IF(SUM(OFFSET(펀드_거래,MATCH($E11,OFFSET(펀드_거래,0,0,ROWS(펀드_거래),1),0)-1,2,COUNTIF(펀드_거래,$E11),1))&gt;0, 1%, -1%) )   )   )</f>
        <v>0.32997314929962152</v>
      </c>
      <c r="Y11" s="34">
        <f ca="1">IF( ISBLANK($E11), "", IF(ISNUMBER(O11), (AD11+AE11+AF11+AJ11-AK11)/O11, "N/A")  )</f>
        <v>11.241786877666668</v>
      </c>
      <c r="Z11" s="255">
        <f t="shared" ref="Z11:Z30" ca="1" si="1">IF( ISBLANK($E11), "", SUMPRODUCT( (OFFSET(제안사_투자현황,0,1,ROWS(제안사_투자현황),1)=$E11)*1, ISTEXT(OFFSET(제안사_투자현황,0,4,ROWS(제안사_투자현황),1))*1 ) )</f>
        <v>8</v>
      </c>
      <c r="AA11" s="28">
        <f t="shared" ref="AA11:AA30" ca="1" si="2">IF( ISBLANK($E11), "", SUMPRODUCT( (OFFSET(제안사_투자현황,0,1,ROWS(제안사_투자현황),1)=$E11)*1, OFFSET(제안사_투자현황,0,9,ROWS(제안사_투자현황),1)) )</f>
        <v>25000</v>
      </c>
      <c r="AB11" s="28">
        <f t="shared" ref="AB11:AB30" ca="1" si="3">IF( ISBLANK($E11), "", SUMPRODUCT( (OFFSET(제안사_투자현황,0,1,ROWS(제안사_투자현황),1)=$E11)*1, OFFSET(제안사_투자현황,0,14,ROWS(제안사_투자현황),1)) )</f>
        <v>25700</v>
      </c>
      <c r="AC11" s="28">
        <f t="shared" ref="AC11:AC30" ca="1" si="4">IF( ISBLANK($E11), "", SUMPRODUCT( (OFFSET(제안사_투자현황,0,1,ROWS(제안사_투자현황),1)=$E11)*1, OFFSET(제안사_투자현황,0,21,ROWS(제안사_투자현황),1)) )</f>
        <v>16525.360633</v>
      </c>
      <c r="AD11" s="28">
        <f t="shared" ref="AD11:AD30" ca="1" si="5">IF( ISBLANK($E11), "", SUMPRODUCT( (OFFSET(제안사_투자현황,0,1,ROWS(제안사_투자현황),1)=$E11)*1, OFFSET(제안사_투자현황,0,22,ROWS(제안사_투자현황),1)) )</f>
        <v>16025.360633000002</v>
      </c>
      <c r="AE11" s="28">
        <f t="shared" ref="AE11:AE30" ca="1" si="6">IF(   ISBLANK($E11),  "",   SUMPRODUCT( (OFFSET(펀드_거래,0,0,ROWS(펀드_거래),1)=$E11)*1, (OFFSET(펀드_거래,0,1,ROWS(펀드_거래),1)="현금분배")*1, OFFSET(펀드_거래,0,2,ROWS(펀드_거래),1)/1000000 )  +  SUMPRODUCT( (OFFSET(펀드_거래,0,0,ROWS(펀드_거래),1)=$F11)*1, (OFFSET(펀드_거래,0,1,ROWS(펀드_거래),1)="현물분배")*1, OFFSET(펀드_거래,0,2,ROWS(펀드_거래),1)/1000000 )  )</f>
        <v>16700</v>
      </c>
      <c r="AF11" s="264">
        <f t="shared" ref="AF11:AF30" ca="1" si="7">IF( ISBLANK($E11), "", SUMPRODUCT( (OFFSET(펀드_거래,0,0,ROWS(펀드_거래),1)=$E11)*1, (OFFSET(펀드_거래,0,1,ROWS(펀드_거래),1)="성과보수")*1, OFFSET(펀드_거래,0,2,ROWS(펀드_거래),1)/1000000) )</f>
        <v>1000</v>
      </c>
      <c r="AG11" s="203"/>
      <c r="AH11" s="204"/>
      <c r="AI11" s="204"/>
      <c r="AJ11" s="203">
        <v>0</v>
      </c>
      <c r="AK11" s="203"/>
      <c r="AL11" s="266">
        <f t="shared" ref="AL11:AL30" ca="1" si="8">IF( ISERROR(AD11+AJ11-AK11), "", AD11+AJ11-AK11 )</f>
        <v>16025.360633000002</v>
      </c>
      <c r="AM11" s="206"/>
      <c r="AN11" s="188"/>
      <c r="AO11" s="265"/>
      <c r="AP11" s="265"/>
      <c r="AQ11" s="56"/>
      <c r="AR11" s="188"/>
      <c r="AS11" s="265"/>
      <c r="AT11" s="265"/>
      <c r="AU11" s="56"/>
      <c r="AV11" s="188"/>
      <c r="AW11" s="265"/>
      <c r="AX11" s="265"/>
      <c r="AY11" s="56"/>
      <c r="AZ11" s="188"/>
      <c r="BA11" s="57"/>
      <c r="BB11" s="31">
        <v>36892</v>
      </c>
      <c r="BC11" s="31">
        <v>39814</v>
      </c>
      <c r="BD11" s="56"/>
      <c r="BE11" s="57"/>
      <c r="BF11" s="31"/>
      <c r="BG11" s="31"/>
      <c r="BH11" s="56"/>
      <c r="BI11" s="57"/>
      <c r="BJ11" s="31"/>
      <c r="BK11" s="31"/>
      <c r="BL11" s="56"/>
      <c r="BM11" s="161">
        <f t="shared" ref="BM11:BM30" ca="1" si="9">IF(ISBLANK($E11),"",SUMPRODUCT((OFFSET(핵심운용인력_변경내역,0,0,ROWS(핵심운용인력_변경내역),1)=$E11)*1,(OFFSET(핵심운용인력_변경내역,0,1,ROWS(핵심운용인력_변경내역),1)="유출")*1))</f>
        <v>3</v>
      </c>
      <c r="BN11" s="56"/>
      <c r="BO11" s="22"/>
      <c r="BP11" s="267">
        <v>500</v>
      </c>
      <c r="BQ11" s="7">
        <v>500</v>
      </c>
      <c r="BR11" s="190"/>
      <c r="BS11" s="267">
        <v>500</v>
      </c>
      <c r="BT11" s="7">
        <v>500</v>
      </c>
      <c r="BU11" s="190"/>
      <c r="BV11" s="267">
        <v>500</v>
      </c>
      <c r="BW11" s="7">
        <v>500</v>
      </c>
      <c r="BX11" s="191"/>
      <c r="BY11" s="267"/>
      <c r="BZ11" s="191"/>
      <c r="CA11" s="267"/>
      <c r="CB11" s="191"/>
      <c r="CC11" s="267"/>
    </row>
    <row r="12" spans="5:81" ht="27">
      <c r="E12" s="192" t="s">
        <v>2113</v>
      </c>
      <c r="F12" s="8" t="s">
        <v>2118</v>
      </c>
      <c r="G12" s="23" t="s">
        <v>64</v>
      </c>
      <c r="H12" s="8" t="s">
        <v>249</v>
      </c>
      <c r="I12" s="199" t="s">
        <v>339</v>
      </c>
      <c r="J12" s="6" t="s">
        <v>90</v>
      </c>
      <c r="K12" s="6" t="s">
        <v>113</v>
      </c>
      <c r="L12" s="243" t="s">
        <v>138</v>
      </c>
      <c r="M12" s="243" t="s">
        <v>363</v>
      </c>
      <c r="N12" s="142" t="s">
        <v>140</v>
      </c>
      <c r="O12" s="202">
        <v>3000</v>
      </c>
      <c r="P12" s="202">
        <v>2500</v>
      </c>
      <c r="Q12" s="31">
        <v>35054</v>
      </c>
      <c r="R12" s="31">
        <v>36892</v>
      </c>
      <c r="S12" s="31">
        <v>38730</v>
      </c>
      <c r="T12" s="54">
        <f t="shared" ref="T12:T30" si="10">IF(ISBLANK(Q12),"",DATEDIF(Q12,S12,"d")/365)</f>
        <v>10.07123287671233</v>
      </c>
      <c r="U12" s="55">
        <v>0.1</v>
      </c>
      <c r="V12" s="6" t="s">
        <v>93</v>
      </c>
      <c r="W12" s="6" t="s">
        <v>94</v>
      </c>
      <c r="X12" s="27">
        <f t="shared" ca="1" si="0"/>
        <v>3.4640803337097167E-2</v>
      </c>
      <c r="Y12" s="34">
        <f t="shared" ref="Y12:Y30" ca="1" si="11">IF( ISBLANK($F12), "", IF(ISNUMBER(O12), (AD12+AE12+AF12+AJ12-AK12)/O12, "N/A")  )</f>
        <v>5.3467697046666673</v>
      </c>
      <c r="Z12" s="255">
        <f t="shared" ca="1" si="1"/>
        <v>7</v>
      </c>
      <c r="AA12" s="28">
        <f t="shared" ca="1" si="2"/>
        <v>15000</v>
      </c>
      <c r="AB12" s="28">
        <f t="shared" ca="1" si="3"/>
        <v>18500</v>
      </c>
      <c r="AC12" s="28">
        <f t="shared" ca="1" si="4"/>
        <v>12450.309114000002</v>
      </c>
      <c r="AD12" s="28">
        <f t="shared" ca="1" si="5"/>
        <v>12450.309114000002</v>
      </c>
      <c r="AE12" s="28">
        <f t="shared" ca="1" si="6"/>
        <v>3590</v>
      </c>
      <c r="AF12" s="264">
        <f t="shared" ca="1" si="7"/>
        <v>0</v>
      </c>
      <c r="AG12" s="203"/>
      <c r="AH12" s="204"/>
      <c r="AI12" s="204"/>
      <c r="AJ12" s="203">
        <v>0</v>
      </c>
      <c r="AK12" s="203"/>
      <c r="AL12" s="266">
        <f t="shared" ca="1" si="8"/>
        <v>12450.309114000002</v>
      </c>
      <c r="AM12" s="206"/>
      <c r="AN12" s="188"/>
      <c r="AO12" s="265"/>
      <c r="AP12" s="265"/>
      <c r="AQ12" s="56"/>
      <c r="AR12" s="188"/>
      <c r="AS12" s="265"/>
      <c r="AT12" s="265"/>
      <c r="AU12" s="56"/>
      <c r="AV12" s="188"/>
      <c r="AW12" s="265"/>
      <c r="AX12" s="265"/>
      <c r="AY12" s="56"/>
      <c r="AZ12" s="188"/>
      <c r="BA12" s="57"/>
      <c r="BB12" s="31">
        <v>36892</v>
      </c>
      <c r="BC12" s="31">
        <v>39814</v>
      </c>
      <c r="BD12" s="56"/>
      <c r="BE12" s="57"/>
      <c r="BF12" s="31"/>
      <c r="BG12" s="31"/>
      <c r="BH12" s="56"/>
      <c r="BI12" s="57"/>
      <c r="BJ12" s="31"/>
      <c r="BK12" s="31"/>
      <c r="BL12" s="56"/>
      <c r="BM12" s="161">
        <f t="shared" ca="1" si="9"/>
        <v>0</v>
      </c>
      <c r="BN12" s="56"/>
      <c r="BO12" s="22"/>
      <c r="BP12" s="267">
        <v>500</v>
      </c>
      <c r="BQ12" s="7">
        <v>500</v>
      </c>
      <c r="BR12" s="190"/>
      <c r="BS12" s="267">
        <v>500</v>
      </c>
      <c r="BT12" s="7">
        <v>500</v>
      </c>
      <c r="BU12" s="190"/>
      <c r="BV12" s="267">
        <v>500</v>
      </c>
      <c r="BW12" s="7">
        <v>500</v>
      </c>
      <c r="BX12" s="191"/>
      <c r="BY12" s="267"/>
      <c r="BZ12" s="191"/>
      <c r="CA12" s="267"/>
      <c r="CB12" s="191"/>
      <c r="CC12" s="267"/>
    </row>
    <row r="13" spans="5:81" ht="27">
      <c r="E13" s="192" t="s">
        <v>2114</v>
      </c>
      <c r="F13" s="8" t="s">
        <v>2120</v>
      </c>
      <c r="G13" s="23" t="s">
        <v>64</v>
      </c>
      <c r="H13" s="8" t="s">
        <v>89</v>
      </c>
      <c r="I13" s="199" t="s">
        <v>342</v>
      </c>
      <c r="J13" s="6" t="s">
        <v>90</v>
      </c>
      <c r="K13" s="6" t="s">
        <v>113</v>
      </c>
      <c r="L13" s="243" t="s">
        <v>171</v>
      </c>
      <c r="M13" s="243" t="s">
        <v>336</v>
      </c>
      <c r="N13" s="142" t="s">
        <v>164</v>
      </c>
      <c r="O13" s="202">
        <v>3000</v>
      </c>
      <c r="P13" s="202">
        <v>3000</v>
      </c>
      <c r="Q13" s="31">
        <v>35054</v>
      </c>
      <c r="R13" s="31">
        <v>36892</v>
      </c>
      <c r="S13" s="31">
        <v>38730</v>
      </c>
      <c r="T13" s="54">
        <f t="shared" si="10"/>
        <v>10.07123287671233</v>
      </c>
      <c r="U13" s="55">
        <v>0.1</v>
      </c>
      <c r="V13" s="6" t="s">
        <v>93</v>
      </c>
      <c r="W13" s="6" t="s">
        <v>94</v>
      </c>
      <c r="X13" s="27">
        <f t="shared" ca="1" si="0"/>
        <v>0.13875514507293707</v>
      </c>
      <c r="Y13" s="34">
        <f t="shared" ca="1" si="11"/>
        <v>5.8916838396666664</v>
      </c>
      <c r="Z13" s="255">
        <f t="shared" ca="1" si="1"/>
        <v>1</v>
      </c>
      <c r="AA13" s="28">
        <f t="shared" ca="1" si="2"/>
        <v>2000</v>
      </c>
      <c r="AB13" s="28">
        <f t="shared" ca="1" si="3"/>
        <v>2000</v>
      </c>
      <c r="AC13" s="28">
        <f t="shared" ca="1" si="4"/>
        <v>2075.0515190000001</v>
      </c>
      <c r="AD13" s="28">
        <f t="shared" ca="1" si="5"/>
        <v>2075.0515190000001</v>
      </c>
      <c r="AE13" s="28">
        <f t="shared" ca="1" si="6"/>
        <v>15600</v>
      </c>
      <c r="AF13" s="264">
        <f t="shared" ca="1" si="7"/>
        <v>0</v>
      </c>
      <c r="AG13" s="203"/>
      <c r="AH13" s="204"/>
      <c r="AI13" s="204"/>
      <c r="AJ13" s="203">
        <v>0</v>
      </c>
      <c r="AK13" s="203"/>
      <c r="AL13" s="266">
        <f t="shared" ca="1" si="8"/>
        <v>2075.0515190000001</v>
      </c>
      <c r="AM13" s="206"/>
      <c r="AN13" s="188"/>
      <c r="AO13" s="265"/>
      <c r="AP13" s="265"/>
      <c r="AQ13" s="56"/>
      <c r="AR13" s="188"/>
      <c r="AS13" s="265"/>
      <c r="AT13" s="265"/>
      <c r="AU13" s="56"/>
      <c r="AV13" s="188"/>
      <c r="AW13" s="265"/>
      <c r="AX13" s="265"/>
      <c r="AY13" s="56"/>
      <c r="AZ13" s="188"/>
      <c r="BA13" s="57"/>
      <c r="BB13" s="31">
        <v>36892</v>
      </c>
      <c r="BC13" s="31">
        <v>39814</v>
      </c>
      <c r="BD13" s="56"/>
      <c r="BE13" s="57"/>
      <c r="BF13" s="31"/>
      <c r="BG13" s="31"/>
      <c r="BH13" s="56"/>
      <c r="BI13" s="57"/>
      <c r="BJ13" s="31"/>
      <c r="BK13" s="31"/>
      <c r="BL13" s="56"/>
      <c r="BM13" s="161">
        <f t="shared" ca="1" si="9"/>
        <v>1</v>
      </c>
      <c r="BN13" s="56"/>
      <c r="BO13" s="22"/>
      <c r="BP13" s="267">
        <v>500</v>
      </c>
      <c r="BQ13" s="7">
        <v>500</v>
      </c>
      <c r="BR13" s="190"/>
      <c r="BS13" s="267">
        <v>500</v>
      </c>
      <c r="BT13" s="7">
        <v>500</v>
      </c>
      <c r="BU13" s="190"/>
      <c r="BV13" s="267">
        <v>500</v>
      </c>
      <c r="BW13" s="7">
        <v>500</v>
      </c>
      <c r="BX13" s="191"/>
      <c r="BY13" s="267"/>
      <c r="BZ13" s="191"/>
      <c r="CA13" s="267"/>
      <c r="CB13" s="191"/>
      <c r="CC13" s="267"/>
    </row>
    <row r="14" spans="5:81" ht="27">
      <c r="E14" s="192" t="s">
        <v>2115</v>
      </c>
      <c r="F14" s="8" t="s">
        <v>2118</v>
      </c>
      <c r="G14" s="23" t="s">
        <v>64</v>
      </c>
      <c r="H14" s="8" t="s">
        <v>89</v>
      </c>
      <c r="I14" s="199" t="s">
        <v>337</v>
      </c>
      <c r="J14" s="6" t="s">
        <v>90</v>
      </c>
      <c r="K14" s="6" t="s">
        <v>113</v>
      </c>
      <c r="L14" s="243" t="s">
        <v>91</v>
      </c>
      <c r="M14" s="243" t="s">
        <v>92</v>
      </c>
      <c r="N14" s="142" t="s">
        <v>140</v>
      </c>
      <c r="O14" s="202">
        <v>3000</v>
      </c>
      <c r="P14" s="202">
        <v>3000</v>
      </c>
      <c r="Q14" s="31">
        <v>35054</v>
      </c>
      <c r="R14" s="31">
        <v>36892</v>
      </c>
      <c r="S14" s="31">
        <v>38730</v>
      </c>
      <c r="T14" s="54">
        <f t="shared" si="10"/>
        <v>10.07123287671233</v>
      </c>
      <c r="U14" s="55">
        <v>0.1</v>
      </c>
      <c r="V14" s="6" t="s">
        <v>93</v>
      </c>
      <c r="W14" s="6" t="s">
        <v>94</v>
      </c>
      <c r="X14" s="27">
        <f t="shared" ca="1" si="0"/>
        <v>0.43292170047760015</v>
      </c>
      <c r="Y14" s="34">
        <f t="shared" ca="1" si="11"/>
        <v>0</v>
      </c>
      <c r="Z14" s="255">
        <f t="shared" ca="1" si="1"/>
        <v>0</v>
      </c>
      <c r="AA14" s="28">
        <f t="shared" ca="1" si="2"/>
        <v>0</v>
      </c>
      <c r="AB14" s="28">
        <f t="shared" ca="1" si="3"/>
        <v>0</v>
      </c>
      <c r="AC14" s="28">
        <f t="shared" ca="1" si="4"/>
        <v>0</v>
      </c>
      <c r="AD14" s="28">
        <f t="shared" ca="1" si="5"/>
        <v>0</v>
      </c>
      <c r="AE14" s="28">
        <f t="shared" ca="1" si="6"/>
        <v>0</v>
      </c>
      <c r="AF14" s="264">
        <f t="shared" ca="1" si="7"/>
        <v>0</v>
      </c>
      <c r="AG14" s="203"/>
      <c r="AH14" s="204"/>
      <c r="AI14" s="204"/>
      <c r="AJ14" s="203">
        <v>0</v>
      </c>
      <c r="AK14" s="203"/>
      <c r="AL14" s="266">
        <f t="shared" ca="1" si="8"/>
        <v>0</v>
      </c>
      <c r="AM14" s="206"/>
      <c r="AN14" s="188"/>
      <c r="AO14" s="265"/>
      <c r="AP14" s="265"/>
      <c r="AQ14" s="56"/>
      <c r="AR14" s="188"/>
      <c r="AS14" s="265"/>
      <c r="AT14" s="265"/>
      <c r="AU14" s="56"/>
      <c r="AV14" s="188"/>
      <c r="AW14" s="265"/>
      <c r="AX14" s="265"/>
      <c r="AY14" s="56"/>
      <c r="AZ14" s="188"/>
      <c r="BA14" s="57"/>
      <c r="BB14" s="31">
        <v>36892</v>
      </c>
      <c r="BC14" s="31">
        <v>39814</v>
      </c>
      <c r="BD14" s="56"/>
      <c r="BE14" s="57"/>
      <c r="BF14" s="31"/>
      <c r="BG14" s="31"/>
      <c r="BH14" s="56"/>
      <c r="BI14" s="57"/>
      <c r="BJ14" s="31"/>
      <c r="BK14" s="31"/>
      <c r="BL14" s="56"/>
      <c r="BM14" s="161">
        <f t="shared" ca="1" si="9"/>
        <v>0</v>
      </c>
      <c r="BN14" s="56"/>
      <c r="BO14" s="22"/>
      <c r="BP14" s="267">
        <v>500</v>
      </c>
      <c r="BQ14" s="7">
        <v>500</v>
      </c>
      <c r="BR14" s="190"/>
      <c r="BS14" s="267">
        <v>500</v>
      </c>
      <c r="BT14" s="7">
        <v>500</v>
      </c>
      <c r="BU14" s="190"/>
      <c r="BV14" s="267">
        <v>500</v>
      </c>
      <c r="BW14" s="7">
        <v>500</v>
      </c>
      <c r="BX14" s="191"/>
      <c r="BY14" s="267"/>
      <c r="BZ14" s="191"/>
      <c r="CA14" s="267"/>
      <c r="CB14" s="191"/>
      <c r="CC14" s="267"/>
    </row>
    <row r="15" spans="5:81">
      <c r="E15" s="192"/>
      <c r="F15" s="8"/>
      <c r="G15" s="23"/>
      <c r="H15" s="8"/>
      <c r="I15" s="199"/>
      <c r="J15" s="6"/>
      <c r="K15" s="6"/>
      <c r="L15" s="243"/>
      <c r="M15" s="243"/>
      <c r="N15" s="142"/>
      <c r="O15" s="202"/>
      <c r="P15" s="202"/>
      <c r="Q15" s="31"/>
      <c r="R15" s="31"/>
      <c r="S15" s="31"/>
      <c r="T15" s="54" t="str">
        <f t="shared" si="10"/>
        <v/>
      </c>
      <c r="U15" s="55"/>
      <c r="V15" s="6"/>
      <c r="W15" s="6"/>
      <c r="X15" s="27" t="str">
        <f t="shared" ca="1" si="0"/>
        <v/>
      </c>
      <c r="Y15" s="34" t="str">
        <f t="shared" si="11"/>
        <v/>
      </c>
      <c r="Z15" s="255" t="str">
        <f t="shared" ca="1" si="1"/>
        <v/>
      </c>
      <c r="AA15" s="28" t="str">
        <f t="shared" ca="1" si="2"/>
        <v/>
      </c>
      <c r="AB15" s="28" t="str">
        <f t="shared" ca="1" si="3"/>
        <v/>
      </c>
      <c r="AC15" s="28" t="str">
        <f t="shared" ca="1" si="4"/>
        <v/>
      </c>
      <c r="AD15" s="28" t="str">
        <f t="shared" ca="1" si="5"/>
        <v/>
      </c>
      <c r="AE15" s="28" t="str">
        <f t="shared" ca="1" si="6"/>
        <v/>
      </c>
      <c r="AF15" s="264" t="str">
        <f t="shared" ca="1" si="7"/>
        <v/>
      </c>
      <c r="AG15" s="203"/>
      <c r="AH15" s="204"/>
      <c r="AI15" s="204"/>
      <c r="AJ15" s="203">
        <v>0</v>
      </c>
      <c r="AK15" s="203"/>
      <c r="AL15" s="266" t="str">
        <f t="shared" ca="1" si="8"/>
        <v/>
      </c>
      <c r="AM15" s="206"/>
      <c r="AN15" s="188"/>
      <c r="AO15" s="265"/>
      <c r="AP15" s="265"/>
      <c r="AQ15" s="56"/>
      <c r="AR15" s="188"/>
      <c r="AS15" s="265"/>
      <c r="AT15" s="265"/>
      <c r="AU15" s="56"/>
      <c r="AV15" s="188"/>
      <c r="AW15" s="265"/>
      <c r="AX15" s="265"/>
      <c r="AY15" s="56"/>
      <c r="AZ15" s="188"/>
      <c r="BA15" s="57"/>
      <c r="BB15" s="31"/>
      <c r="BC15" s="31"/>
      <c r="BD15" s="56"/>
      <c r="BE15" s="57"/>
      <c r="BF15" s="31"/>
      <c r="BG15" s="31"/>
      <c r="BH15" s="56"/>
      <c r="BI15" s="57"/>
      <c r="BJ15" s="31"/>
      <c r="BK15" s="31"/>
      <c r="BL15" s="56"/>
      <c r="BM15" s="161" t="str">
        <f t="shared" ca="1" si="9"/>
        <v/>
      </c>
      <c r="BN15" s="56"/>
      <c r="BO15" s="22"/>
      <c r="BP15" s="267"/>
      <c r="BQ15" s="7"/>
      <c r="BR15" s="190"/>
      <c r="BS15" s="267"/>
      <c r="BT15" s="7"/>
      <c r="BU15" s="190"/>
      <c r="BV15" s="267"/>
      <c r="BW15" s="7"/>
      <c r="BX15" s="191"/>
      <c r="BY15" s="267"/>
      <c r="BZ15" s="191"/>
      <c r="CA15" s="267"/>
      <c r="CB15" s="191"/>
      <c r="CC15" s="267"/>
    </row>
    <row r="16" spans="5:81">
      <c r="E16" s="192"/>
      <c r="F16" s="8"/>
      <c r="G16" s="23"/>
      <c r="H16" s="8"/>
      <c r="I16" s="199"/>
      <c r="J16" s="6"/>
      <c r="K16" s="6"/>
      <c r="L16" s="243"/>
      <c r="M16" s="243"/>
      <c r="N16" s="142"/>
      <c r="O16" s="202"/>
      <c r="P16" s="202"/>
      <c r="Q16" s="31"/>
      <c r="R16" s="31"/>
      <c r="S16" s="31"/>
      <c r="T16" s="54" t="str">
        <f t="shared" si="10"/>
        <v/>
      </c>
      <c r="U16" s="55"/>
      <c r="V16" s="6"/>
      <c r="W16" s="6"/>
      <c r="X16" s="27" t="str">
        <f t="shared" ca="1" si="0"/>
        <v/>
      </c>
      <c r="Y16" s="34" t="str">
        <f t="shared" si="11"/>
        <v/>
      </c>
      <c r="Z16" s="255" t="str">
        <f t="shared" ca="1" si="1"/>
        <v/>
      </c>
      <c r="AA16" s="28" t="str">
        <f t="shared" ca="1" si="2"/>
        <v/>
      </c>
      <c r="AB16" s="28" t="str">
        <f t="shared" ca="1" si="3"/>
        <v/>
      </c>
      <c r="AC16" s="28" t="str">
        <f t="shared" ca="1" si="4"/>
        <v/>
      </c>
      <c r="AD16" s="28" t="str">
        <f t="shared" ca="1" si="5"/>
        <v/>
      </c>
      <c r="AE16" s="28" t="str">
        <f t="shared" ca="1" si="6"/>
        <v/>
      </c>
      <c r="AF16" s="264" t="str">
        <f t="shared" ca="1" si="7"/>
        <v/>
      </c>
      <c r="AG16" s="203"/>
      <c r="AH16" s="204"/>
      <c r="AI16" s="204"/>
      <c r="AJ16" s="203">
        <v>0</v>
      </c>
      <c r="AK16" s="203"/>
      <c r="AL16" s="266" t="str">
        <f t="shared" ca="1" si="8"/>
        <v/>
      </c>
      <c r="AM16" s="206"/>
      <c r="AN16" s="188"/>
      <c r="AO16" s="265"/>
      <c r="AP16" s="265"/>
      <c r="AQ16" s="56"/>
      <c r="AR16" s="188"/>
      <c r="AS16" s="265"/>
      <c r="AT16" s="265"/>
      <c r="AU16" s="56"/>
      <c r="AV16" s="188"/>
      <c r="AW16" s="265"/>
      <c r="AX16" s="265"/>
      <c r="AY16" s="56"/>
      <c r="AZ16" s="188"/>
      <c r="BA16" s="57"/>
      <c r="BB16" s="31"/>
      <c r="BC16" s="31"/>
      <c r="BD16" s="56"/>
      <c r="BE16" s="57"/>
      <c r="BF16" s="31"/>
      <c r="BG16" s="31"/>
      <c r="BH16" s="56"/>
      <c r="BI16" s="57"/>
      <c r="BJ16" s="31"/>
      <c r="BK16" s="31"/>
      <c r="BL16" s="56"/>
      <c r="BM16" s="161" t="str">
        <f t="shared" ca="1" si="9"/>
        <v/>
      </c>
      <c r="BN16" s="56"/>
      <c r="BO16" s="22"/>
      <c r="BP16" s="267"/>
      <c r="BQ16" s="7"/>
      <c r="BR16" s="190"/>
      <c r="BS16" s="267"/>
      <c r="BT16" s="7"/>
      <c r="BU16" s="190"/>
      <c r="BV16" s="267"/>
      <c r="BW16" s="7"/>
      <c r="BX16" s="191"/>
      <c r="BY16" s="267"/>
      <c r="BZ16" s="191"/>
      <c r="CA16" s="267"/>
      <c r="CB16" s="191"/>
      <c r="CC16" s="267"/>
    </row>
    <row r="17" spans="5:81">
      <c r="E17" s="192"/>
      <c r="F17" s="8"/>
      <c r="G17" s="23"/>
      <c r="H17" s="8"/>
      <c r="I17" s="199"/>
      <c r="J17" s="6"/>
      <c r="K17" s="6"/>
      <c r="L17" s="243"/>
      <c r="M17" s="243"/>
      <c r="N17" s="142"/>
      <c r="O17" s="202"/>
      <c r="P17" s="202"/>
      <c r="Q17" s="31"/>
      <c r="R17" s="31"/>
      <c r="S17" s="31"/>
      <c r="T17" s="54" t="str">
        <f t="shared" si="10"/>
        <v/>
      </c>
      <c r="U17" s="55"/>
      <c r="V17" s="6"/>
      <c r="W17" s="6"/>
      <c r="X17" s="27" t="str">
        <f t="shared" ca="1" si="0"/>
        <v/>
      </c>
      <c r="Y17" s="34" t="str">
        <f t="shared" si="11"/>
        <v/>
      </c>
      <c r="Z17" s="255" t="str">
        <f t="shared" ca="1" si="1"/>
        <v/>
      </c>
      <c r="AA17" s="28" t="str">
        <f t="shared" ca="1" si="2"/>
        <v/>
      </c>
      <c r="AB17" s="28" t="str">
        <f t="shared" ca="1" si="3"/>
        <v/>
      </c>
      <c r="AC17" s="28" t="str">
        <f t="shared" ca="1" si="4"/>
        <v/>
      </c>
      <c r="AD17" s="28" t="str">
        <f t="shared" ca="1" si="5"/>
        <v/>
      </c>
      <c r="AE17" s="28" t="str">
        <f t="shared" ca="1" si="6"/>
        <v/>
      </c>
      <c r="AF17" s="264" t="str">
        <f t="shared" ca="1" si="7"/>
        <v/>
      </c>
      <c r="AG17" s="203"/>
      <c r="AH17" s="204"/>
      <c r="AI17" s="204"/>
      <c r="AJ17" s="203">
        <v>0</v>
      </c>
      <c r="AK17" s="203"/>
      <c r="AL17" s="266" t="str">
        <f t="shared" ca="1" si="8"/>
        <v/>
      </c>
      <c r="AM17" s="206"/>
      <c r="AN17" s="188"/>
      <c r="AO17" s="265"/>
      <c r="AP17" s="265"/>
      <c r="AQ17" s="56"/>
      <c r="AR17" s="188"/>
      <c r="AS17" s="265"/>
      <c r="AT17" s="265"/>
      <c r="AU17" s="56"/>
      <c r="AV17" s="188"/>
      <c r="AW17" s="265"/>
      <c r="AX17" s="265"/>
      <c r="AY17" s="56"/>
      <c r="AZ17" s="188"/>
      <c r="BA17" s="57"/>
      <c r="BB17" s="31"/>
      <c r="BC17" s="31"/>
      <c r="BD17" s="56"/>
      <c r="BE17" s="57"/>
      <c r="BF17" s="31"/>
      <c r="BG17" s="31"/>
      <c r="BH17" s="56"/>
      <c r="BI17" s="57"/>
      <c r="BJ17" s="31"/>
      <c r="BK17" s="31"/>
      <c r="BL17" s="56"/>
      <c r="BM17" s="161" t="str">
        <f t="shared" ca="1" si="9"/>
        <v/>
      </c>
      <c r="BN17" s="56"/>
      <c r="BO17" s="22"/>
      <c r="BP17" s="267"/>
      <c r="BQ17" s="7"/>
      <c r="BR17" s="190"/>
      <c r="BS17" s="267"/>
      <c r="BT17" s="7"/>
      <c r="BU17" s="190"/>
      <c r="BV17" s="267"/>
      <c r="BW17" s="7"/>
      <c r="BX17" s="191"/>
      <c r="BY17" s="267"/>
      <c r="BZ17" s="191"/>
      <c r="CA17" s="267"/>
      <c r="CB17" s="191"/>
      <c r="CC17" s="267"/>
    </row>
    <row r="18" spans="5:81">
      <c r="E18" s="192"/>
      <c r="F18" s="8"/>
      <c r="G18" s="23"/>
      <c r="H18" s="8"/>
      <c r="I18" s="199"/>
      <c r="J18" s="6"/>
      <c r="K18" s="6"/>
      <c r="L18" s="243"/>
      <c r="M18" s="243"/>
      <c r="N18" s="142"/>
      <c r="O18" s="202"/>
      <c r="P18" s="202"/>
      <c r="Q18" s="31"/>
      <c r="R18" s="31"/>
      <c r="S18" s="31"/>
      <c r="T18" s="54" t="str">
        <f t="shared" si="10"/>
        <v/>
      </c>
      <c r="U18" s="55"/>
      <c r="V18" s="6"/>
      <c r="W18" s="6"/>
      <c r="X18" s="27" t="str">
        <f t="shared" ca="1" si="0"/>
        <v/>
      </c>
      <c r="Y18" s="34" t="str">
        <f t="shared" si="11"/>
        <v/>
      </c>
      <c r="Z18" s="255" t="str">
        <f t="shared" ca="1" si="1"/>
        <v/>
      </c>
      <c r="AA18" s="28" t="str">
        <f t="shared" ca="1" si="2"/>
        <v/>
      </c>
      <c r="AB18" s="28" t="str">
        <f t="shared" ca="1" si="3"/>
        <v/>
      </c>
      <c r="AC18" s="28" t="str">
        <f t="shared" ca="1" si="4"/>
        <v/>
      </c>
      <c r="AD18" s="28" t="str">
        <f t="shared" ca="1" si="5"/>
        <v/>
      </c>
      <c r="AE18" s="28" t="str">
        <f t="shared" ca="1" si="6"/>
        <v/>
      </c>
      <c r="AF18" s="264" t="str">
        <f t="shared" ca="1" si="7"/>
        <v/>
      </c>
      <c r="AG18" s="203"/>
      <c r="AH18" s="204"/>
      <c r="AI18" s="204"/>
      <c r="AJ18" s="203">
        <v>0</v>
      </c>
      <c r="AK18" s="203"/>
      <c r="AL18" s="266" t="str">
        <f t="shared" ca="1" si="8"/>
        <v/>
      </c>
      <c r="AM18" s="206"/>
      <c r="AN18" s="188"/>
      <c r="AO18" s="265"/>
      <c r="AP18" s="265"/>
      <c r="AQ18" s="56"/>
      <c r="AR18" s="188"/>
      <c r="AS18" s="265"/>
      <c r="AT18" s="265"/>
      <c r="AU18" s="56"/>
      <c r="AV18" s="188"/>
      <c r="AW18" s="265"/>
      <c r="AX18" s="265"/>
      <c r="AY18" s="56"/>
      <c r="AZ18" s="188"/>
      <c r="BA18" s="57"/>
      <c r="BB18" s="31"/>
      <c r="BC18" s="31"/>
      <c r="BD18" s="56"/>
      <c r="BE18" s="57"/>
      <c r="BF18" s="31"/>
      <c r="BG18" s="31"/>
      <c r="BH18" s="56"/>
      <c r="BI18" s="57"/>
      <c r="BJ18" s="31"/>
      <c r="BK18" s="31"/>
      <c r="BL18" s="56"/>
      <c r="BM18" s="161" t="str">
        <f t="shared" ca="1" si="9"/>
        <v/>
      </c>
      <c r="BN18" s="56"/>
      <c r="BO18" s="22"/>
      <c r="BP18" s="267"/>
      <c r="BQ18" s="7"/>
      <c r="BR18" s="190"/>
      <c r="BS18" s="267"/>
      <c r="BT18" s="7"/>
      <c r="BU18" s="190"/>
      <c r="BV18" s="267"/>
      <c r="BW18" s="7"/>
      <c r="BX18" s="191"/>
      <c r="BY18" s="267"/>
      <c r="BZ18" s="191"/>
      <c r="CA18" s="267"/>
      <c r="CB18" s="191"/>
      <c r="CC18" s="267"/>
    </row>
    <row r="19" spans="5:81">
      <c r="E19" s="192"/>
      <c r="F19" s="8"/>
      <c r="G19" s="23"/>
      <c r="H19" s="8"/>
      <c r="I19" s="199"/>
      <c r="J19" s="6"/>
      <c r="K19" s="6"/>
      <c r="L19" s="243"/>
      <c r="M19" s="243"/>
      <c r="N19" s="142"/>
      <c r="O19" s="202"/>
      <c r="P19" s="202"/>
      <c r="Q19" s="31"/>
      <c r="R19" s="31"/>
      <c r="S19" s="31"/>
      <c r="T19" s="54" t="str">
        <f t="shared" si="10"/>
        <v/>
      </c>
      <c r="U19" s="55"/>
      <c r="V19" s="6"/>
      <c r="W19" s="6"/>
      <c r="X19" s="27" t="str">
        <f t="shared" ca="1" si="0"/>
        <v/>
      </c>
      <c r="Y19" s="34" t="str">
        <f t="shared" si="11"/>
        <v/>
      </c>
      <c r="Z19" s="255" t="str">
        <f t="shared" ca="1" si="1"/>
        <v/>
      </c>
      <c r="AA19" s="28" t="str">
        <f t="shared" ca="1" si="2"/>
        <v/>
      </c>
      <c r="AB19" s="28" t="str">
        <f t="shared" ca="1" si="3"/>
        <v/>
      </c>
      <c r="AC19" s="28" t="str">
        <f t="shared" ca="1" si="4"/>
        <v/>
      </c>
      <c r="AD19" s="28" t="str">
        <f t="shared" ca="1" si="5"/>
        <v/>
      </c>
      <c r="AE19" s="28" t="str">
        <f t="shared" ca="1" si="6"/>
        <v/>
      </c>
      <c r="AF19" s="264" t="str">
        <f t="shared" ca="1" si="7"/>
        <v/>
      </c>
      <c r="AG19" s="203"/>
      <c r="AH19" s="204"/>
      <c r="AI19" s="204"/>
      <c r="AJ19" s="203">
        <v>0</v>
      </c>
      <c r="AK19" s="203"/>
      <c r="AL19" s="266" t="str">
        <f t="shared" ca="1" si="8"/>
        <v/>
      </c>
      <c r="AM19" s="206"/>
      <c r="AN19" s="188"/>
      <c r="AO19" s="265"/>
      <c r="AP19" s="265"/>
      <c r="AQ19" s="56"/>
      <c r="AR19" s="188"/>
      <c r="AS19" s="265"/>
      <c r="AT19" s="265"/>
      <c r="AU19" s="56"/>
      <c r="AV19" s="188"/>
      <c r="AW19" s="265"/>
      <c r="AX19" s="265"/>
      <c r="AY19" s="56"/>
      <c r="AZ19" s="188"/>
      <c r="BA19" s="57"/>
      <c r="BB19" s="31"/>
      <c r="BC19" s="31"/>
      <c r="BD19" s="56"/>
      <c r="BE19" s="57"/>
      <c r="BF19" s="31"/>
      <c r="BG19" s="31"/>
      <c r="BH19" s="56"/>
      <c r="BI19" s="57"/>
      <c r="BJ19" s="31"/>
      <c r="BK19" s="31"/>
      <c r="BL19" s="56"/>
      <c r="BM19" s="161" t="str">
        <f t="shared" ca="1" si="9"/>
        <v/>
      </c>
      <c r="BN19" s="56"/>
      <c r="BO19" s="22"/>
      <c r="BP19" s="267"/>
      <c r="BQ19" s="7"/>
      <c r="BR19" s="190"/>
      <c r="BS19" s="267"/>
      <c r="BT19" s="7"/>
      <c r="BU19" s="190"/>
      <c r="BV19" s="267"/>
      <c r="BW19" s="7"/>
      <c r="BX19" s="191"/>
      <c r="BY19" s="267"/>
      <c r="BZ19" s="191"/>
      <c r="CA19" s="267"/>
      <c r="CB19" s="191"/>
      <c r="CC19" s="267"/>
    </row>
    <row r="20" spans="5:81">
      <c r="E20" s="192"/>
      <c r="F20" s="8"/>
      <c r="G20" s="23"/>
      <c r="H20" s="8"/>
      <c r="I20" s="199"/>
      <c r="J20" s="6"/>
      <c r="K20" s="6"/>
      <c r="L20" s="243"/>
      <c r="M20" s="243"/>
      <c r="N20" s="142"/>
      <c r="O20" s="202"/>
      <c r="P20" s="202"/>
      <c r="Q20" s="31"/>
      <c r="R20" s="31"/>
      <c r="S20" s="31"/>
      <c r="T20" s="54" t="str">
        <f t="shared" si="10"/>
        <v/>
      </c>
      <c r="U20" s="55"/>
      <c r="V20" s="6"/>
      <c r="W20" s="6"/>
      <c r="X20" s="27" t="str">
        <f t="shared" ca="1" si="0"/>
        <v/>
      </c>
      <c r="Y20" s="34" t="str">
        <f t="shared" si="11"/>
        <v/>
      </c>
      <c r="Z20" s="255" t="str">
        <f t="shared" ca="1" si="1"/>
        <v/>
      </c>
      <c r="AA20" s="28" t="str">
        <f t="shared" ca="1" si="2"/>
        <v/>
      </c>
      <c r="AB20" s="28" t="str">
        <f t="shared" ca="1" si="3"/>
        <v/>
      </c>
      <c r="AC20" s="28" t="str">
        <f t="shared" ca="1" si="4"/>
        <v/>
      </c>
      <c r="AD20" s="28" t="str">
        <f t="shared" ca="1" si="5"/>
        <v/>
      </c>
      <c r="AE20" s="28" t="str">
        <f t="shared" ca="1" si="6"/>
        <v/>
      </c>
      <c r="AF20" s="264" t="str">
        <f t="shared" ca="1" si="7"/>
        <v/>
      </c>
      <c r="AG20" s="203"/>
      <c r="AH20" s="204"/>
      <c r="AI20" s="204"/>
      <c r="AJ20" s="203">
        <v>0</v>
      </c>
      <c r="AK20" s="203"/>
      <c r="AL20" s="266" t="str">
        <f t="shared" ca="1" si="8"/>
        <v/>
      </c>
      <c r="AM20" s="206"/>
      <c r="AN20" s="188"/>
      <c r="AO20" s="265"/>
      <c r="AP20" s="265"/>
      <c r="AQ20" s="56"/>
      <c r="AR20" s="188"/>
      <c r="AS20" s="265"/>
      <c r="AT20" s="265"/>
      <c r="AU20" s="56"/>
      <c r="AV20" s="188"/>
      <c r="AW20" s="265"/>
      <c r="AX20" s="265"/>
      <c r="AY20" s="56"/>
      <c r="AZ20" s="188"/>
      <c r="BA20" s="57"/>
      <c r="BB20" s="31"/>
      <c r="BC20" s="31"/>
      <c r="BD20" s="56"/>
      <c r="BE20" s="57"/>
      <c r="BF20" s="31"/>
      <c r="BG20" s="31"/>
      <c r="BH20" s="56"/>
      <c r="BI20" s="57"/>
      <c r="BJ20" s="31"/>
      <c r="BK20" s="31"/>
      <c r="BL20" s="56"/>
      <c r="BM20" s="161" t="str">
        <f t="shared" ca="1" si="9"/>
        <v/>
      </c>
      <c r="BN20" s="56"/>
      <c r="BO20" s="22"/>
      <c r="BP20" s="267"/>
      <c r="BQ20" s="7"/>
      <c r="BR20" s="190"/>
      <c r="BS20" s="267"/>
      <c r="BT20" s="7"/>
      <c r="BU20" s="190"/>
      <c r="BV20" s="267"/>
      <c r="BW20" s="7"/>
      <c r="BX20" s="191"/>
      <c r="BY20" s="267"/>
      <c r="BZ20" s="191"/>
      <c r="CA20" s="267"/>
      <c r="CB20" s="191"/>
      <c r="CC20" s="267"/>
    </row>
    <row r="21" spans="5:81">
      <c r="E21" s="192"/>
      <c r="F21" s="8"/>
      <c r="G21" s="23"/>
      <c r="H21" s="8"/>
      <c r="I21" s="199"/>
      <c r="J21" s="6"/>
      <c r="K21" s="6"/>
      <c r="L21" s="243"/>
      <c r="M21" s="243"/>
      <c r="N21" s="142"/>
      <c r="O21" s="202"/>
      <c r="P21" s="202"/>
      <c r="Q21" s="31"/>
      <c r="R21" s="31"/>
      <c r="S21" s="31"/>
      <c r="T21" s="54" t="str">
        <f t="shared" si="10"/>
        <v/>
      </c>
      <c r="U21" s="55"/>
      <c r="V21" s="6"/>
      <c r="W21" s="6"/>
      <c r="X21" s="27" t="str">
        <f t="shared" ca="1" si="0"/>
        <v/>
      </c>
      <c r="Y21" s="34" t="str">
        <f t="shared" si="11"/>
        <v/>
      </c>
      <c r="Z21" s="255" t="str">
        <f t="shared" ca="1" si="1"/>
        <v/>
      </c>
      <c r="AA21" s="28" t="str">
        <f t="shared" ca="1" si="2"/>
        <v/>
      </c>
      <c r="AB21" s="28" t="str">
        <f t="shared" ca="1" si="3"/>
        <v/>
      </c>
      <c r="AC21" s="28" t="str">
        <f t="shared" ca="1" si="4"/>
        <v/>
      </c>
      <c r="AD21" s="28" t="str">
        <f t="shared" ca="1" si="5"/>
        <v/>
      </c>
      <c r="AE21" s="28" t="str">
        <f t="shared" ca="1" si="6"/>
        <v/>
      </c>
      <c r="AF21" s="264" t="str">
        <f t="shared" ca="1" si="7"/>
        <v/>
      </c>
      <c r="AG21" s="203"/>
      <c r="AH21" s="204"/>
      <c r="AI21" s="204"/>
      <c r="AJ21" s="203">
        <v>0</v>
      </c>
      <c r="AK21" s="203"/>
      <c r="AL21" s="266" t="str">
        <f t="shared" ca="1" si="8"/>
        <v/>
      </c>
      <c r="AM21" s="206"/>
      <c r="AN21" s="188"/>
      <c r="AO21" s="265"/>
      <c r="AP21" s="265"/>
      <c r="AQ21" s="56"/>
      <c r="AR21" s="188"/>
      <c r="AS21" s="265"/>
      <c r="AT21" s="265"/>
      <c r="AU21" s="56"/>
      <c r="AV21" s="188"/>
      <c r="AW21" s="265"/>
      <c r="AX21" s="265"/>
      <c r="AY21" s="56"/>
      <c r="AZ21" s="188"/>
      <c r="BA21" s="57"/>
      <c r="BB21" s="31"/>
      <c r="BC21" s="31"/>
      <c r="BD21" s="56"/>
      <c r="BE21" s="57"/>
      <c r="BF21" s="31"/>
      <c r="BG21" s="31"/>
      <c r="BH21" s="56"/>
      <c r="BI21" s="57"/>
      <c r="BJ21" s="31"/>
      <c r="BK21" s="31"/>
      <c r="BL21" s="56"/>
      <c r="BM21" s="161" t="str">
        <f t="shared" ca="1" si="9"/>
        <v/>
      </c>
      <c r="BN21" s="56"/>
      <c r="BO21" s="22"/>
      <c r="BP21" s="267"/>
      <c r="BQ21" s="7"/>
      <c r="BR21" s="190"/>
      <c r="BS21" s="267"/>
      <c r="BT21" s="7"/>
      <c r="BU21" s="190"/>
      <c r="BV21" s="267"/>
      <c r="BW21" s="7"/>
      <c r="BX21" s="191"/>
      <c r="BY21" s="267"/>
      <c r="BZ21" s="191"/>
      <c r="CA21" s="267"/>
      <c r="CB21" s="191"/>
      <c r="CC21" s="267"/>
    </row>
    <row r="22" spans="5:81">
      <c r="E22" s="192"/>
      <c r="F22" s="8"/>
      <c r="G22" s="23"/>
      <c r="H22" s="8"/>
      <c r="I22" s="199"/>
      <c r="J22" s="6"/>
      <c r="K22" s="6"/>
      <c r="L22" s="243"/>
      <c r="M22" s="243"/>
      <c r="N22" s="142"/>
      <c r="O22" s="202"/>
      <c r="P22" s="202"/>
      <c r="Q22" s="31"/>
      <c r="R22" s="31"/>
      <c r="S22" s="31"/>
      <c r="T22" s="54" t="str">
        <f t="shared" si="10"/>
        <v/>
      </c>
      <c r="U22" s="55"/>
      <c r="V22" s="6"/>
      <c r="W22" s="6"/>
      <c r="X22" s="27" t="str">
        <f t="shared" ca="1" si="0"/>
        <v/>
      </c>
      <c r="Y22" s="34" t="str">
        <f t="shared" si="11"/>
        <v/>
      </c>
      <c r="Z22" s="255" t="str">
        <f t="shared" ca="1" si="1"/>
        <v/>
      </c>
      <c r="AA22" s="28" t="str">
        <f t="shared" ca="1" si="2"/>
        <v/>
      </c>
      <c r="AB22" s="28" t="str">
        <f t="shared" ca="1" si="3"/>
        <v/>
      </c>
      <c r="AC22" s="28" t="str">
        <f t="shared" ca="1" si="4"/>
        <v/>
      </c>
      <c r="AD22" s="28" t="str">
        <f t="shared" ca="1" si="5"/>
        <v/>
      </c>
      <c r="AE22" s="28" t="str">
        <f t="shared" ca="1" si="6"/>
        <v/>
      </c>
      <c r="AF22" s="264" t="str">
        <f t="shared" ca="1" si="7"/>
        <v/>
      </c>
      <c r="AG22" s="203"/>
      <c r="AH22" s="204"/>
      <c r="AI22" s="204"/>
      <c r="AJ22" s="203">
        <v>0</v>
      </c>
      <c r="AK22" s="203"/>
      <c r="AL22" s="266" t="str">
        <f t="shared" ca="1" si="8"/>
        <v/>
      </c>
      <c r="AM22" s="206"/>
      <c r="AN22" s="188"/>
      <c r="AO22" s="265"/>
      <c r="AP22" s="265"/>
      <c r="AQ22" s="56"/>
      <c r="AR22" s="188"/>
      <c r="AS22" s="265"/>
      <c r="AT22" s="265"/>
      <c r="AU22" s="56"/>
      <c r="AV22" s="188"/>
      <c r="AW22" s="265"/>
      <c r="AX22" s="265"/>
      <c r="AY22" s="56"/>
      <c r="AZ22" s="188"/>
      <c r="BA22" s="57"/>
      <c r="BB22" s="31"/>
      <c r="BC22" s="31"/>
      <c r="BD22" s="56"/>
      <c r="BE22" s="57"/>
      <c r="BF22" s="31"/>
      <c r="BG22" s="31"/>
      <c r="BH22" s="56"/>
      <c r="BI22" s="57"/>
      <c r="BJ22" s="31"/>
      <c r="BK22" s="31"/>
      <c r="BL22" s="56"/>
      <c r="BM22" s="161" t="str">
        <f t="shared" ca="1" si="9"/>
        <v/>
      </c>
      <c r="BN22" s="56"/>
      <c r="BO22" s="22"/>
      <c r="BP22" s="267"/>
      <c r="BQ22" s="7"/>
      <c r="BR22" s="190"/>
      <c r="BS22" s="267"/>
      <c r="BT22" s="7"/>
      <c r="BU22" s="190"/>
      <c r="BV22" s="267"/>
      <c r="BW22" s="7"/>
      <c r="BX22" s="191"/>
      <c r="BY22" s="267"/>
      <c r="BZ22" s="191"/>
      <c r="CA22" s="267"/>
      <c r="CB22" s="191"/>
      <c r="CC22" s="267"/>
    </row>
    <row r="23" spans="5:81">
      <c r="E23" s="192"/>
      <c r="F23" s="8"/>
      <c r="G23" s="23"/>
      <c r="H23" s="8"/>
      <c r="I23" s="199"/>
      <c r="J23" s="6"/>
      <c r="K23" s="6"/>
      <c r="L23" s="243"/>
      <c r="M23" s="243"/>
      <c r="N23" s="142"/>
      <c r="O23" s="202"/>
      <c r="P23" s="202"/>
      <c r="Q23" s="31"/>
      <c r="R23" s="31"/>
      <c r="S23" s="31"/>
      <c r="T23" s="54" t="str">
        <f t="shared" si="10"/>
        <v/>
      </c>
      <c r="U23" s="55"/>
      <c r="V23" s="6"/>
      <c r="W23" s="6"/>
      <c r="X23" s="27" t="str">
        <f t="shared" ca="1" si="0"/>
        <v/>
      </c>
      <c r="Y23" s="34" t="str">
        <f t="shared" si="11"/>
        <v/>
      </c>
      <c r="Z23" s="255" t="str">
        <f t="shared" ca="1" si="1"/>
        <v/>
      </c>
      <c r="AA23" s="28" t="str">
        <f t="shared" ca="1" si="2"/>
        <v/>
      </c>
      <c r="AB23" s="28" t="str">
        <f t="shared" ca="1" si="3"/>
        <v/>
      </c>
      <c r="AC23" s="28" t="str">
        <f t="shared" ca="1" si="4"/>
        <v/>
      </c>
      <c r="AD23" s="28" t="str">
        <f t="shared" ca="1" si="5"/>
        <v/>
      </c>
      <c r="AE23" s="28" t="str">
        <f t="shared" ca="1" si="6"/>
        <v/>
      </c>
      <c r="AF23" s="264" t="str">
        <f t="shared" ca="1" si="7"/>
        <v/>
      </c>
      <c r="AG23" s="203"/>
      <c r="AH23" s="204"/>
      <c r="AI23" s="204"/>
      <c r="AJ23" s="203">
        <v>0</v>
      </c>
      <c r="AK23" s="203"/>
      <c r="AL23" s="266" t="str">
        <f t="shared" ca="1" si="8"/>
        <v/>
      </c>
      <c r="AM23" s="206"/>
      <c r="AN23" s="188"/>
      <c r="AO23" s="265"/>
      <c r="AP23" s="265"/>
      <c r="AQ23" s="56"/>
      <c r="AR23" s="188"/>
      <c r="AS23" s="265"/>
      <c r="AT23" s="265"/>
      <c r="AU23" s="56"/>
      <c r="AV23" s="188"/>
      <c r="AW23" s="265"/>
      <c r="AX23" s="265"/>
      <c r="AY23" s="56"/>
      <c r="AZ23" s="188"/>
      <c r="BA23" s="57"/>
      <c r="BB23" s="31"/>
      <c r="BC23" s="31"/>
      <c r="BD23" s="56"/>
      <c r="BE23" s="57"/>
      <c r="BF23" s="31"/>
      <c r="BG23" s="31"/>
      <c r="BH23" s="56"/>
      <c r="BI23" s="57"/>
      <c r="BJ23" s="31"/>
      <c r="BK23" s="31"/>
      <c r="BL23" s="56"/>
      <c r="BM23" s="161" t="str">
        <f t="shared" ca="1" si="9"/>
        <v/>
      </c>
      <c r="BN23" s="56"/>
      <c r="BO23" s="22"/>
      <c r="BP23" s="267"/>
      <c r="BQ23" s="7"/>
      <c r="BR23" s="190"/>
      <c r="BS23" s="267"/>
      <c r="BT23" s="7"/>
      <c r="BU23" s="190"/>
      <c r="BV23" s="267"/>
      <c r="BW23" s="7"/>
      <c r="BX23" s="191"/>
      <c r="BY23" s="267"/>
      <c r="BZ23" s="191"/>
      <c r="CA23" s="267"/>
      <c r="CB23" s="191"/>
      <c r="CC23" s="267"/>
    </row>
    <row r="24" spans="5:81">
      <c r="E24" s="192"/>
      <c r="F24" s="8"/>
      <c r="G24" s="23"/>
      <c r="H24" s="8"/>
      <c r="I24" s="199"/>
      <c r="J24" s="6"/>
      <c r="K24" s="6"/>
      <c r="L24" s="243"/>
      <c r="M24" s="243"/>
      <c r="N24" s="142"/>
      <c r="O24" s="202"/>
      <c r="P24" s="202"/>
      <c r="Q24" s="31"/>
      <c r="R24" s="31"/>
      <c r="S24" s="31"/>
      <c r="T24" s="54" t="str">
        <f t="shared" si="10"/>
        <v/>
      </c>
      <c r="U24" s="55"/>
      <c r="V24" s="6"/>
      <c r="W24" s="6"/>
      <c r="X24" s="27" t="str">
        <f t="shared" ca="1" si="0"/>
        <v/>
      </c>
      <c r="Y24" s="34" t="str">
        <f t="shared" si="11"/>
        <v/>
      </c>
      <c r="Z24" s="255" t="str">
        <f t="shared" ca="1" si="1"/>
        <v/>
      </c>
      <c r="AA24" s="28" t="str">
        <f t="shared" ca="1" si="2"/>
        <v/>
      </c>
      <c r="AB24" s="28" t="str">
        <f t="shared" ca="1" si="3"/>
        <v/>
      </c>
      <c r="AC24" s="28" t="str">
        <f t="shared" ca="1" si="4"/>
        <v/>
      </c>
      <c r="AD24" s="28" t="str">
        <f t="shared" ca="1" si="5"/>
        <v/>
      </c>
      <c r="AE24" s="28" t="str">
        <f t="shared" ca="1" si="6"/>
        <v/>
      </c>
      <c r="AF24" s="264" t="str">
        <f t="shared" ca="1" si="7"/>
        <v/>
      </c>
      <c r="AG24" s="203"/>
      <c r="AH24" s="204"/>
      <c r="AI24" s="204"/>
      <c r="AJ24" s="203">
        <v>0</v>
      </c>
      <c r="AK24" s="203"/>
      <c r="AL24" s="266" t="str">
        <f t="shared" ca="1" si="8"/>
        <v/>
      </c>
      <c r="AM24" s="206"/>
      <c r="AN24" s="188"/>
      <c r="AO24" s="265"/>
      <c r="AP24" s="265"/>
      <c r="AQ24" s="56"/>
      <c r="AR24" s="188"/>
      <c r="AS24" s="265"/>
      <c r="AT24" s="265"/>
      <c r="AU24" s="56"/>
      <c r="AV24" s="188"/>
      <c r="AW24" s="265"/>
      <c r="AX24" s="265"/>
      <c r="AY24" s="56"/>
      <c r="AZ24" s="188"/>
      <c r="BA24" s="57"/>
      <c r="BB24" s="31"/>
      <c r="BC24" s="31"/>
      <c r="BD24" s="56"/>
      <c r="BE24" s="57"/>
      <c r="BF24" s="31"/>
      <c r="BG24" s="31"/>
      <c r="BH24" s="56"/>
      <c r="BI24" s="57"/>
      <c r="BJ24" s="31"/>
      <c r="BK24" s="31"/>
      <c r="BL24" s="56"/>
      <c r="BM24" s="161" t="str">
        <f t="shared" ca="1" si="9"/>
        <v/>
      </c>
      <c r="BN24" s="56"/>
      <c r="BO24" s="22"/>
      <c r="BP24" s="267"/>
      <c r="BQ24" s="7"/>
      <c r="BR24" s="190"/>
      <c r="BS24" s="267"/>
      <c r="BT24" s="7"/>
      <c r="BU24" s="190"/>
      <c r="BV24" s="267"/>
      <c r="BW24" s="7"/>
      <c r="BX24" s="191"/>
      <c r="BY24" s="267"/>
      <c r="BZ24" s="191"/>
      <c r="CA24" s="267"/>
      <c r="CB24" s="191"/>
      <c r="CC24" s="267"/>
    </row>
    <row r="25" spans="5:81">
      <c r="E25" s="192"/>
      <c r="F25" s="8"/>
      <c r="G25" s="23"/>
      <c r="H25" s="8"/>
      <c r="I25" s="199"/>
      <c r="J25" s="6"/>
      <c r="K25" s="6"/>
      <c r="L25" s="243"/>
      <c r="M25" s="243"/>
      <c r="N25" s="142"/>
      <c r="O25" s="202"/>
      <c r="P25" s="202"/>
      <c r="Q25" s="31"/>
      <c r="R25" s="31"/>
      <c r="S25" s="31"/>
      <c r="T25" s="54" t="str">
        <f t="shared" si="10"/>
        <v/>
      </c>
      <c r="U25" s="55"/>
      <c r="V25" s="6"/>
      <c r="W25" s="6"/>
      <c r="X25" s="27" t="str">
        <f t="shared" ca="1" si="0"/>
        <v/>
      </c>
      <c r="Y25" s="34" t="str">
        <f t="shared" si="11"/>
        <v/>
      </c>
      <c r="Z25" s="255" t="str">
        <f t="shared" ca="1" si="1"/>
        <v/>
      </c>
      <c r="AA25" s="28" t="str">
        <f t="shared" ca="1" si="2"/>
        <v/>
      </c>
      <c r="AB25" s="28" t="str">
        <f t="shared" ca="1" si="3"/>
        <v/>
      </c>
      <c r="AC25" s="28" t="str">
        <f t="shared" ca="1" si="4"/>
        <v/>
      </c>
      <c r="AD25" s="28" t="str">
        <f t="shared" ca="1" si="5"/>
        <v/>
      </c>
      <c r="AE25" s="28" t="str">
        <f t="shared" ca="1" si="6"/>
        <v/>
      </c>
      <c r="AF25" s="264" t="str">
        <f t="shared" ca="1" si="7"/>
        <v/>
      </c>
      <c r="AG25" s="203"/>
      <c r="AH25" s="204"/>
      <c r="AI25" s="204"/>
      <c r="AJ25" s="203">
        <v>0</v>
      </c>
      <c r="AK25" s="203"/>
      <c r="AL25" s="266" t="str">
        <f t="shared" ca="1" si="8"/>
        <v/>
      </c>
      <c r="AM25" s="206"/>
      <c r="AN25" s="188"/>
      <c r="AO25" s="265"/>
      <c r="AP25" s="265"/>
      <c r="AQ25" s="56"/>
      <c r="AR25" s="188"/>
      <c r="AS25" s="265"/>
      <c r="AT25" s="265"/>
      <c r="AU25" s="56"/>
      <c r="AV25" s="188"/>
      <c r="AW25" s="265"/>
      <c r="AX25" s="265"/>
      <c r="AY25" s="56"/>
      <c r="AZ25" s="188"/>
      <c r="BA25" s="57"/>
      <c r="BB25" s="31"/>
      <c r="BC25" s="31"/>
      <c r="BD25" s="56"/>
      <c r="BE25" s="57"/>
      <c r="BF25" s="31"/>
      <c r="BG25" s="31"/>
      <c r="BH25" s="56"/>
      <c r="BI25" s="57"/>
      <c r="BJ25" s="31"/>
      <c r="BK25" s="31"/>
      <c r="BL25" s="56"/>
      <c r="BM25" s="161" t="str">
        <f t="shared" ca="1" si="9"/>
        <v/>
      </c>
      <c r="BN25" s="56"/>
      <c r="BO25" s="22"/>
      <c r="BP25" s="267"/>
      <c r="BQ25" s="7"/>
      <c r="BR25" s="190"/>
      <c r="BS25" s="267"/>
      <c r="BT25" s="7"/>
      <c r="BU25" s="190"/>
      <c r="BV25" s="267"/>
      <c r="BW25" s="7"/>
      <c r="BX25" s="191"/>
      <c r="BY25" s="267"/>
      <c r="BZ25" s="191"/>
      <c r="CA25" s="267"/>
      <c r="CB25" s="191"/>
      <c r="CC25" s="267"/>
    </row>
    <row r="26" spans="5:81">
      <c r="E26" s="192"/>
      <c r="F26" s="8"/>
      <c r="G26" s="23"/>
      <c r="H26" s="8"/>
      <c r="I26" s="199"/>
      <c r="J26" s="6"/>
      <c r="K26" s="6"/>
      <c r="L26" s="243"/>
      <c r="M26" s="243"/>
      <c r="N26" s="142"/>
      <c r="O26" s="202"/>
      <c r="P26" s="202"/>
      <c r="Q26" s="31"/>
      <c r="R26" s="31"/>
      <c r="S26" s="31"/>
      <c r="T26" s="54" t="str">
        <f t="shared" si="10"/>
        <v/>
      </c>
      <c r="U26" s="55"/>
      <c r="V26" s="6"/>
      <c r="W26" s="6"/>
      <c r="X26" s="27" t="str">
        <f t="shared" ca="1" si="0"/>
        <v/>
      </c>
      <c r="Y26" s="34" t="str">
        <f t="shared" si="11"/>
        <v/>
      </c>
      <c r="Z26" s="255" t="str">
        <f t="shared" ca="1" si="1"/>
        <v/>
      </c>
      <c r="AA26" s="28" t="str">
        <f t="shared" ca="1" si="2"/>
        <v/>
      </c>
      <c r="AB26" s="28" t="str">
        <f t="shared" ca="1" si="3"/>
        <v/>
      </c>
      <c r="AC26" s="28" t="str">
        <f t="shared" ca="1" si="4"/>
        <v/>
      </c>
      <c r="AD26" s="28" t="str">
        <f t="shared" ca="1" si="5"/>
        <v/>
      </c>
      <c r="AE26" s="28" t="str">
        <f t="shared" ca="1" si="6"/>
        <v/>
      </c>
      <c r="AF26" s="264" t="str">
        <f t="shared" ca="1" si="7"/>
        <v/>
      </c>
      <c r="AG26" s="203"/>
      <c r="AH26" s="204"/>
      <c r="AI26" s="204"/>
      <c r="AJ26" s="203">
        <v>0</v>
      </c>
      <c r="AK26" s="203"/>
      <c r="AL26" s="266" t="str">
        <f t="shared" ca="1" si="8"/>
        <v/>
      </c>
      <c r="AM26" s="206"/>
      <c r="AN26" s="188"/>
      <c r="AO26" s="265"/>
      <c r="AP26" s="265"/>
      <c r="AQ26" s="56"/>
      <c r="AR26" s="188"/>
      <c r="AS26" s="265"/>
      <c r="AT26" s="265"/>
      <c r="AU26" s="56"/>
      <c r="AV26" s="188"/>
      <c r="AW26" s="265"/>
      <c r="AX26" s="265"/>
      <c r="AY26" s="56"/>
      <c r="AZ26" s="188"/>
      <c r="BA26" s="57"/>
      <c r="BB26" s="31"/>
      <c r="BC26" s="31"/>
      <c r="BD26" s="56"/>
      <c r="BE26" s="57"/>
      <c r="BF26" s="31"/>
      <c r="BG26" s="31"/>
      <c r="BH26" s="56"/>
      <c r="BI26" s="57"/>
      <c r="BJ26" s="31"/>
      <c r="BK26" s="31"/>
      <c r="BL26" s="56"/>
      <c r="BM26" s="161" t="str">
        <f t="shared" ca="1" si="9"/>
        <v/>
      </c>
      <c r="BN26" s="56"/>
      <c r="BO26" s="22"/>
      <c r="BP26" s="267"/>
      <c r="BQ26" s="7"/>
      <c r="BR26" s="190"/>
      <c r="BS26" s="267"/>
      <c r="BT26" s="7"/>
      <c r="BU26" s="190"/>
      <c r="BV26" s="267"/>
      <c r="BW26" s="7"/>
      <c r="BX26" s="191"/>
      <c r="BY26" s="267"/>
      <c r="BZ26" s="191"/>
      <c r="CA26" s="267"/>
      <c r="CB26" s="191"/>
      <c r="CC26" s="267"/>
    </row>
    <row r="27" spans="5:81">
      <c r="E27" s="192"/>
      <c r="F27" s="8"/>
      <c r="G27" s="23"/>
      <c r="H27" s="8"/>
      <c r="I27" s="199"/>
      <c r="J27" s="6"/>
      <c r="K27" s="6"/>
      <c r="L27" s="243"/>
      <c r="M27" s="243"/>
      <c r="N27" s="142"/>
      <c r="O27" s="202"/>
      <c r="P27" s="202"/>
      <c r="Q27" s="31"/>
      <c r="R27" s="31"/>
      <c r="S27" s="31"/>
      <c r="T27" s="54" t="str">
        <f t="shared" si="10"/>
        <v/>
      </c>
      <c r="U27" s="55"/>
      <c r="V27" s="6"/>
      <c r="W27" s="6"/>
      <c r="X27" s="27" t="str">
        <f t="shared" ca="1" si="0"/>
        <v/>
      </c>
      <c r="Y27" s="34" t="str">
        <f t="shared" si="11"/>
        <v/>
      </c>
      <c r="Z27" s="255" t="str">
        <f t="shared" ca="1" si="1"/>
        <v/>
      </c>
      <c r="AA27" s="28" t="str">
        <f t="shared" ca="1" si="2"/>
        <v/>
      </c>
      <c r="AB27" s="28" t="str">
        <f t="shared" ca="1" si="3"/>
        <v/>
      </c>
      <c r="AC27" s="28" t="str">
        <f t="shared" ca="1" si="4"/>
        <v/>
      </c>
      <c r="AD27" s="28" t="str">
        <f t="shared" ca="1" si="5"/>
        <v/>
      </c>
      <c r="AE27" s="28" t="str">
        <f t="shared" ca="1" si="6"/>
        <v/>
      </c>
      <c r="AF27" s="264" t="str">
        <f t="shared" ca="1" si="7"/>
        <v/>
      </c>
      <c r="AG27" s="203"/>
      <c r="AH27" s="204"/>
      <c r="AI27" s="204"/>
      <c r="AJ27" s="203">
        <v>0</v>
      </c>
      <c r="AK27" s="203"/>
      <c r="AL27" s="266" t="str">
        <f t="shared" ca="1" si="8"/>
        <v/>
      </c>
      <c r="AM27" s="206"/>
      <c r="AN27" s="188"/>
      <c r="AO27" s="265"/>
      <c r="AP27" s="265"/>
      <c r="AQ27" s="56"/>
      <c r="AR27" s="188"/>
      <c r="AS27" s="265"/>
      <c r="AT27" s="265"/>
      <c r="AU27" s="56"/>
      <c r="AV27" s="188"/>
      <c r="AW27" s="265"/>
      <c r="AX27" s="265"/>
      <c r="AY27" s="56"/>
      <c r="AZ27" s="188"/>
      <c r="BA27" s="57"/>
      <c r="BB27" s="31"/>
      <c r="BC27" s="31"/>
      <c r="BD27" s="56"/>
      <c r="BE27" s="57"/>
      <c r="BF27" s="31"/>
      <c r="BG27" s="31"/>
      <c r="BH27" s="56"/>
      <c r="BI27" s="57"/>
      <c r="BJ27" s="31"/>
      <c r="BK27" s="31"/>
      <c r="BL27" s="56"/>
      <c r="BM27" s="161" t="str">
        <f t="shared" ca="1" si="9"/>
        <v/>
      </c>
      <c r="BN27" s="56"/>
      <c r="BO27" s="22"/>
      <c r="BP27" s="267"/>
      <c r="BQ27" s="7"/>
      <c r="BR27" s="190"/>
      <c r="BS27" s="267"/>
      <c r="BT27" s="7"/>
      <c r="BU27" s="190"/>
      <c r="BV27" s="267"/>
      <c r="BW27" s="7"/>
      <c r="BX27" s="191"/>
      <c r="BY27" s="267"/>
      <c r="BZ27" s="191"/>
      <c r="CA27" s="267"/>
      <c r="CB27" s="191"/>
      <c r="CC27" s="267"/>
    </row>
    <row r="28" spans="5:81">
      <c r="E28" s="192"/>
      <c r="F28" s="8"/>
      <c r="G28" s="23"/>
      <c r="H28" s="8"/>
      <c r="I28" s="199"/>
      <c r="J28" s="6"/>
      <c r="K28" s="6"/>
      <c r="L28" s="243"/>
      <c r="M28" s="243"/>
      <c r="N28" s="142"/>
      <c r="O28" s="202"/>
      <c r="P28" s="202"/>
      <c r="Q28" s="31"/>
      <c r="R28" s="31"/>
      <c r="S28" s="31"/>
      <c r="T28" s="54" t="str">
        <f t="shared" si="10"/>
        <v/>
      </c>
      <c r="U28" s="55"/>
      <c r="V28" s="6"/>
      <c r="W28" s="6"/>
      <c r="X28" s="27" t="str">
        <f t="shared" ca="1" si="0"/>
        <v/>
      </c>
      <c r="Y28" s="34" t="str">
        <f t="shared" si="11"/>
        <v/>
      </c>
      <c r="Z28" s="255" t="str">
        <f t="shared" ca="1" si="1"/>
        <v/>
      </c>
      <c r="AA28" s="28" t="str">
        <f t="shared" ca="1" si="2"/>
        <v/>
      </c>
      <c r="AB28" s="28" t="str">
        <f t="shared" ca="1" si="3"/>
        <v/>
      </c>
      <c r="AC28" s="28" t="str">
        <f t="shared" ca="1" si="4"/>
        <v/>
      </c>
      <c r="AD28" s="28" t="str">
        <f t="shared" ca="1" si="5"/>
        <v/>
      </c>
      <c r="AE28" s="28" t="str">
        <f t="shared" ca="1" si="6"/>
        <v/>
      </c>
      <c r="AF28" s="264" t="str">
        <f t="shared" ca="1" si="7"/>
        <v/>
      </c>
      <c r="AG28" s="203"/>
      <c r="AH28" s="204"/>
      <c r="AI28" s="204"/>
      <c r="AJ28" s="203">
        <v>0</v>
      </c>
      <c r="AK28" s="203"/>
      <c r="AL28" s="266" t="str">
        <f t="shared" ca="1" si="8"/>
        <v/>
      </c>
      <c r="AM28" s="206"/>
      <c r="AN28" s="188"/>
      <c r="AO28" s="265"/>
      <c r="AP28" s="265"/>
      <c r="AQ28" s="56"/>
      <c r="AR28" s="188"/>
      <c r="AS28" s="265"/>
      <c r="AT28" s="265"/>
      <c r="AU28" s="56"/>
      <c r="AV28" s="188"/>
      <c r="AW28" s="265"/>
      <c r="AX28" s="265"/>
      <c r="AY28" s="56"/>
      <c r="AZ28" s="188"/>
      <c r="BA28" s="57"/>
      <c r="BB28" s="31"/>
      <c r="BC28" s="31"/>
      <c r="BD28" s="56"/>
      <c r="BE28" s="57"/>
      <c r="BF28" s="31"/>
      <c r="BG28" s="31"/>
      <c r="BH28" s="56"/>
      <c r="BI28" s="57"/>
      <c r="BJ28" s="31"/>
      <c r="BK28" s="31"/>
      <c r="BL28" s="56"/>
      <c r="BM28" s="161" t="str">
        <f t="shared" ca="1" si="9"/>
        <v/>
      </c>
      <c r="BN28" s="56"/>
      <c r="BO28" s="22"/>
      <c r="BP28" s="267"/>
      <c r="BQ28" s="7"/>
      <c r="BR28" s="190"/>
      <c r="BS28" s="267"/>
      <c r="BT28" s="7"/>
      <c r="BU28" s="190"/>
      <c r="BV28" s="267"/>
      <c r="BW28" s="7"/>
      <c r="BX28" s="191"/>
      <c r="BY28" s="267"/>
      <c r="BZ28" s="191"/>
      <c r="CA28" s="267"/>
      <c r="CB28" s="191"/>
      <c r="CC28" s="267"/>
    </row>
    <row r="29" spans="5:81">
      <c r="E29" s="192"/>
      <c r="F29" s="8"/>
      <c r="G29" s="23"/>
      <c r="H29" s="8"/>
      <c r="I29" s="199"/>
      <c r="J29" s="6"/>
      <c r="K29" s="6"/>
      <c r="L29" s="243"/>
      <c r="M29" s="243"/>
      <c r="N29" s="142"/>
      <c r="O29" s="202"/>
      <c r="P29" s="202"/>
      <c r="Q29" s="31"/>
      <c r="R29" s="31"/>
      <c r="S29" s="31"/>
      <c r="T29" s="54" t="str">
        <f t="shared" si="10"/>
        <v/>
      </c>
      <c r="U29" s="55"/>
      <c r="V29" s="6"/>
      <c r="W29" s="6"/>
      <c r="X29" s="27" t="str">
        <f t="shared" ca="1" si="0"/>
        <v/>
      </c>
      <c r="Y29" s="34" t="str">
        <f t="shared" si="11"/>
        <v/>
      </c>
      <c r="Z29" s="255" t="str">
        <f t="shared" ca="1" si="1"/>
        <v/>
      </c>
      <c r="AA29" s="28" t="str">
        <f t="shared" ca="1" si="2"/>
        <v/>
      </c>
      <c r="AB29" s="28" t="str">
        <f t="shared" ca="1" si="3"/>
        <v/>
      </c>
      <c r="AC29" s="28" t="str">
        <f t="shared" ca="1" si="4"/>
        <v/>
      </c>
      <c r="AD29" s="28" t="str">
        <f t="shared" ca="1" si="5"/>
        <v/>
      </c>
      <c r="AE29" s="28" t="str">
        <f t="shared" ca="1" si="6"/>
        <v/>
      </c>
      <c r="AF29" s="264" t="str">
        <f t="shared" ca="1" si="7"/>
        <v/>
      </c>
      <c r="AG29" s="203"/>
      <c r="AH29" s="204"/>
      <c r="AI29" s="204"/>
      <c r="AJ29" s="203">
        <v>0</v>
      </c>
      <c r="AK29" s="203"/>
      <c r="AL29" s="266" t="str">
        <f t="shared" ca="1" si="8"/>
        <v/>
      </c>
      <c r="AM29" s="206"/>
      <c r="AN29" s="188"/>
      <c r="AO29" s="265"/>
      <c r="AP29" s="265"/>
      <c r="AQ29" s="56"/>
      <c r="AR29" s="188"/>
      <c r="AS29" s="265"/>
      <c r="AT29" s="265"/>
      <c r="AU29" s="56"/>
      <c r="AV29" s="188"/>
      <c r="AW29" s="265"/>
      <c r="AX29" s="265"/>
      <c r="AY29" s="56"/>
      <c r="AZ29" s="188"/>
      <c r="BA29" s="57"/>
      <c r="BB29" s="31"/>
      <c r="BC29" s="31"/>
      <c r="BD29" s="56"/>
      <c r="BE29" s="57"/>
      <c r="BF29" s="31"/>
      <c r="BG29" s="31"/>
      <c r="BH29" s="56"/>
      <c r="BI29" s="57"/>
      <c r="BJ29" s="31"/>
      <c r="BK29" s="31"/>
      <c r="BL29" s="56"/>
      <c r="BM29" s="161" t="str">
        <f t="shared" ca="1" si="9"/>
        <v/>
      </c>
      <c r="BN29" s="56"/>
      <c r="BO29" s="22"/>
      <c r="BP29" s="267"/>
      <c r="BQ29" s="7"/>
      <c r="BR29" s="190"/>
      <c r="BS29" s="267"/>
      <c r="BT29" s="7"/>
      <c r="BU29" s="190"/>
      <c r="BV29" s="267"/>
      <c r="BW29" s="7"/>
      <c r="BX29" s="191"/>
      <c r="BY29" s="267"/>
      <c r="BZ29" s="191"/>
      <c r="CA29" s="267"/>
      <c r="CB29" s="191"/>
      <c r="CC29" s="267"/>
    </row>
    <row r="30" spans="5:81">
      <c r="E30" s="192"/>
      <c r="F30" s="8"/>
      <c r="G30" s="23"/>
      <c r="H30" s="8"/>
      <c r="I30" s="199"/>
      <c r="J30" s="6"/>
      <c r="K30" s="6"/>
      <c r="L30" s="243"/>
      <c r="M30" s="243"/>
      <c r="N30" s="142"/>
      <c r="O30" s="202"/>
      <c r="P30" s="202"/>
      <c r="Q30" s="31"/>
      <c r="R30" s="31"/>
      <c r="S30" s="31"/>
      <c r="T30" s="54" t="str">
        <f t="shared" si="10"/>
        <v/>
      </c>
      <c r="U30" s="55"/>
      <c r="V30" s="6"/>
      <c r="W30" s="6"/>
      <c r="X30" s="27" t="str">
        <f t="shared" ca="1" si="0"/>
        <v/>
      </c>
      <c r="Y30" s="34" t="str">
        <f t="shared" si="11"/>
        <v/>
      </c>
      <c r="Z30" s="255" t="str">
        <f t="shared" ca="1" si="1"/>
        <v/>
      </c>
      <c r="AA30" s="28" t="str">
        <f t="shared" ca="1" si="2"/>
        <v/>
      </c>
      <c r="AB30" s="28" t="str">
        <f t="shared" ca="1" si="3"/>
        <v/>
      </c>
      <c r="AC30" s="28" t="str">
        <f t="shared" ca="1" si="4"/>
        <v/>
      </c>
      <c r="AD30" s="28" t="str">
        <f t="shared" ca="1" si="5"/>
        <v/>
      </c>
      <c r="AE30" s="28" t="str">
        <f t="shared" ca="1" si="6"/>
        <v/>
      </c>
      <c r="AF30" s="264" t="str">
        <f t="shared" ca="1" si="7"/>
        <v/>
      </c>
      <c r="AG30" s="203"/>
      <c r="AH30" s="204"/>
      <c r="AI30" s="204"/>
      <c r="AJ30" s="203">
        <v>0</v>
      </c>
      <c r="AK30" s="203"/>
      <c r="AL30" s="266" t="str">
        <f t="shared" ca="1" si="8"/>
        <v/>
      </c>
      <c r="AM30" s="206"/>
      <c r="AN30" s="188"/>
      <c r="AO30" s="265"/>
      <c r="AP30" s="265"/>
      <c r="AQ30" s="56"/>
      <c r="AR30" s="188"/>
      <c r="AS30" s="265"/>
      <c r="AT30" s="265"/>
      <c r="AU30" s="56"/>
      <c r="AV30" s="188"/>
      <c r="AW30" s="265"/>
      <c r="AX30" s="265"/>
      <c r="AY30" s="56"/>
      <c r="AZ30" s="188"/>
      <c r="BA30" s="57"/>
      <c r="BB30" s="31"/>
      <c r="BC30" s="31"/>
      <c r="BD30" s="56"/>
      <c r="BE30" s="57"/>
      <c r="BF30" s="31"/>
      <c r="BG30" s="31"/>
      <c r="BH30" s="56"/>
      <c r="BI30" s="57"/>
      <c r="BJ30" s="31"/>
      <c r="BK30" s="31"/>
      <c r="BL30" s="56"/>
      <c r="BM30" s="161" t="str">
        <f t="shared" ca="1" si="9"/>
        <v/>
      </c>
      <c r="BN30" s="56"/>
      <c r="BO30" s="22"/>
      <c r="BP30" s="267"/>
      <c r="BQ30" s="7"/>
      <c r="BR30" s="190"/>
      <c r="BS30" s="267"/>
      <c r="BT30" s="7"/>
      <c r="BU30" s="190"/>
      <c r="BV30" s="267"/>
      <c r="BW30" s="7"/>
      <c r="BX30" s="191"/>
      <c r="BY30" s="267"/>
      <c r="BZ30" s="191"/>
      <c r="CA30" s="267"/>
      <c r="CB30" s="191"/>
      <c r="CC30" s="267"/>
    </row>
  </sheetData>
  <mergeCells count="28">
    <mergeCell ref="CB4:CC4"/>
    <mergeCell ref="BE4:BH4"/>
    <mergeCell ref="BI4:BL4"/>
    <mergeCell ref="BM4:BM5"/>
    <mergeCell ref="BN4:BN5"/>
    <mergeCell ref="BO4:BQ4"/>
    <mergeCell ref="BR4:BT4"/>
    <mergeCell ref="U4:W4"/>
    <mergeCell ref="BU4:BW4"/>
    <mergeCell ref="BX4:BY4"/>
    <mergeCell ref="X4:Y4"/>
    <mergeCell ref="BZ4:CA4"/>
    <mergeCell ref="H4:N4"/>
    <mergeCell ref="E4:G4"/>
    <mergeCell ref="BA4:BD4"/>
    <mergeCell ref="Z4:AB4"/>
    <mergeCell ref="AC4:AD4"/>
    <mergeCell ref="AE4:AI4"/>
    <mergeCell ref="AJ4:AJ5"/>
    <mergeCell ref="AK4:AK5"/>
    <mergeCell ref="AL4:AL5"/>
    <mergeCell ref="AM4:AM5"/>
    <mergeCell ref="AN4:AQ4"/>
    <mergeCell ref="AR4:AU4"/>
    <mergeCell ref="AV4:AY4"/>
    <mergeCell ref="AZ4:AZ5"/>
    <mergeCell ref="O4:P4"/>
    <mergeCell ref="Q4:T4"/>
  </mergeCells>
  <phoneticPr fontId="1" type="noConversion"/>
  <dataValidations count="8">
    <dataValidation type="list" allowBlank="1" showInputMessage="1" showErrorMessage="1" sqref="BL11:BL30 BH11:BH30 BD11:BD30 AY11:AY30 AU11:AU30 AQ11:AQ30 N11:N30">
      <formula1>여부</formula1>
    </dataValidation>
    <dataValidation allowBlank="1" showInputMessage="1" showErrorMessage="1" error="연월일을 입력" sqref="I5:N5 AJ4:AM4 BA4:BL5 AV5:AY5 BO4:CC5 AN4:AU5 BM4:BN4 F5:G5 H4:H5 O4:AI5 E4:E5 AV4:AZ4"/>
    <dataValidation type="list" allowBlank="1" showInputMessage="1" showErrorMessage="1" sqref="H11:H30">
      <formula1>펀드상태</formula1>
    </dataValidation>
    <dataValidation type="list" allowBlank="1" showInputMessage="1" showErrorMessage="1" sqref="J11:J30">
      <formula1>펀드유형__투자대상확정여부</formula1>
    </dataValidation>
    <dataValidation type="list" allowBlank="1" showInputMessage="1" showErrorMessage="1" sqref="L11:L30">
      <formula1>투자기업_법인유형</formula1>
    </dataValidation>
    <dataValidation type="list" allowBlank="1" showInputMessage="1" showErrorMessage="1" sqref="M11:M30">
      <formula1>투자유형</formula1>
    </dataValidation>
    <dataValidation type="list" allowBlank="1" showInputMessage="1" showErrorMessage="1" sqref="I11:I30">
      <formula1>펀드법적유형</formula1>
    </dataValidation>
    <dataValidation type="list" allowBlank="1" showInputMessage="1" showErrorMessage="1" sqref="F11:F30">
      <formula1>펀드구분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/>
  </sheetPr>
  <dimension ref="E1:AG50"/>
  <sheetViews>
    <sheetView topLeftCell="E4" zoomScaleNormal="100" workbookViewId="0">
      <selection activeCell="E3" sqref="A3:XFD3"/>
    </sheetView>
  </sheetViews>
  <sheetFormatPr defaultRowHeight="13.5"/>
  <cols>
    <col min="1" max="4" width="0" style="1" hidden="1" customWidth="1"/>
    <col min="5" max="5" width="12.75" style="1" customWidth="1"/>
    <col min="6" max="6" width="23.625" style="1" customWidth="1"/>
    <col min="7" max="7" width="10" style="1" customWidth="1"/>
    <col min="8" max="8" width="18.875" style="1" customWidth="1"/>
    <col min="9" max="9" width="18.625" style="1" customWidth="1"/>
    <col min="10" max="10" width="12" style="1" customWidth="1"/>
    <col min="11" max="11" width="19.625" style="1" customWidth="1"/>
    <col min="12" max="13" width="10.625" style="1" customWidth="1"/>
    <col min="14" max="14" width="7.625" style="1" customWidth="1"/>
    <col min="15" max="15" width="8" style="1" customWidth="1"/>
    <col min="16" max="16" width="7.625" style="1" customWidth="1"/>
    <col min="17" max="17" width="22.625" style="1" customWidth="1"/>
    <col min="18" max="18" width="10.625" style="1" customWidth="1"/>
    <col min="19" max="20" width="7.625" style="1" customWidth="1"/>
    <col min="21" max="21" width="10.625" style="1" customWidth="1"/>
    <col min="22" max="22" width="4.625" style="1" customWidth="1"/>
    <col min="23" max="23" width="6" style="1" customWidth="1"/>
    <col min="24" max="24" width="7.25" style="1" customWidth="1"/>
    <col min="25" max="25" width="5.875" style="1" customWidth="1"/>
    <col min="26" max="27" width="7.625" style="1" customWidth="1"/>
    <col min="28" max="28" width="25.625" style="1" customWidth="1"/>
    <col min="29" max="29" width="6.625" style="1" customWidth="1"/>
    <col min="30" max="32" width="8.375" style="1" customWidth="1"/>
    <col min="33" max="33" width="15.625" style="1" customWidth="1"/>
    <col min="34" max="16384" width="9" style="1"/>
  </cols>
  <sheetData>
    <row r="1" spans="5:33" hidden="1"/>
    <row r="2" spans="5:33" ht="18.75" hidden="1" customHeight="1">
      <c r="E2" s="1">
        <v>0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</row>
    <row r="3" spans="5:33" ht="20.25" hidden="1" customHeight="1"/>
    <row r="4" spans="5:33" ht="39" customHeight="1">
      <c r="E4" s="418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  <c r="R4" s="439" t="s">
        <v>117</v>
      </c>
      <c r="S4" s="440"/>
      <c r="T4" s="440"/>
      <c r="U4" s="440"/>
      <c r="V4" s="441"/>
      <c r="W4" s="413" t="s">
        <v>143</v>
      </c>
      <c r="X4" s="415"/>
      <c r="Y4" s="442" t="s">
        <v>86</v>
      </c>
      <c r="Z4" s="443"/>
      <c r="AA4" s="443"/>
      <c r="AB4" s="443"/>
      <c r="AC4" s="444"/>
      <c r="AD4" s="442" t="s">
        <v>144</v>
      </c>
      <c r="AE4" s="443"/>
      <c r="AF4" s="444"/>
      <c r="AG4" s="416" t="s">
        <v>118</v>
      </c>
    </row>
    <row r="5" spans="5:33" ht="39.75" customHeight="1">
      <c r="E5" s="154" t="s">
        <v>1440</v>
      </c>
      <c r="F5" s="154" t="s">
        <v>1</v>
      </c>
      <c r="G5" s="229" t="s">
        <v>1862</v>
      </c>
      <c r="H5" s="154" t="s">
        <v>1434</v>
      </c>
      <c r="I5" s="236" t="s">
        <v>145</v>
      </c>
      <c r="J5" s="229" t="s">
        <v>119</v>
      </c>
      <c r="K5" s="236" t="s">
        <v>146</v>
      </c>
      <c r="L5" s="60" t="s">
        <v>147</v>
      </c>
      <c r="M5" s="236" t="s">
        <v>357</v>
      </c>
      <c r="N5" s="236" t="s">
        <v>148</v>
      </c>
      <c r="O5" s="229" t="s">
        <v>120</v>
      </c>
      <c r="P5" s="61" t="s">
        <v>121</v>
      </c>
      <c r="Q5" s="154" t="s">
        <v>122</v>
      </c>
      <c r="R5" s="62" t="s">
        <v>123</v>
      </c>
      <c r="S5" s="236" t="s">
        <v>56</v>
      </c>
      <c r="T5" s="236" t="s">
        <v>124</v>
      </c>
      <c r="U5" s="229" t="s">
        <v>125</v>
      </c>
      <c r="V5" s="229" t="s">
        <v>149</v>
      </c>
      <c r="W5" s="236" t="s">
        <v>126</v>
      </c>
      <c r="X5" s="236" t="s">
        <v>150</v>
      </c>
      <c r="Y5" s="236" t="s">
        <v>358</v>
      </c>
      <c r="Z5" s="236" t="s">
        <v>1863</v>
      </c>
      <c r="AA5" s="236" t="s">
        <v>127</v>
      </c>
      <c r="AB5" s="230" t="s">
        <v>1864</v>
      </c>
      <c r="AC5" s="236" t="s">
        <v>128</v>
      </c>
      <c r="AD5" s="236" t="s">
        <v>129</v>
      </c>
      <c r="AE5" s="236" t="s">
        <v>130</v>
      </c>
      <c r="AF5" s="236" t="s">
        <v>131</v>
      </c>
      <c r="AG5" s="417"/>
    </row>
    <row r="6" spans="5:33" hidden="1">
      <c r="F6" s="64"/>
      <c r="G6" s="65"/>
      <c r="H6" s="65"/>
      <c r="I6" s="64"/>
      <c r="J6" s="66"/>
      <c r="K6" s="64"/>
      <c r="L6" s="67"/>
      <c r="M6" s="63"/>
      <c r="N6" s="30"/>
      <c r="O6" s="68"/>
      <c r="P6" s="69"/>
      <c r="Q6" s="30"/>
      <c r="R6" s="70"/>
      <c r="S6" s="30"/>
      <c r="T6" s="30"/>
      <c r="U6" s="71"/>
      <c r="V6" s="30"/>
      <c r="W6" s="30"/>
      <c r="X6" s="30"/>
      <c r="Y6" s="65"/>
      <c r="Z6" s="30"/>
      <c r="AA6" s="30"/>
      <c r="AB6" s="64"/>
      <c r="AC6" s="63"/>
      <c r="AD6" s="63"/>
      <c r="AE6" s="63"/>
      <c r="AF6" s="63"/>
      <c r="AG6" s="64"/>
    </row>
    <row r="7" spans="5:33" hidden="1">
      <c r="F7" s="64"/>
      <c r="G7" s="65"/>
      <c r="H7" s="65"/>
      <c r="I7" s="64"/>
      <c r="J7" s="66"/>
      <c r="K7" s="64"/>
      <c r="L7" s="67"/>
      <c r="M7" s="63"/>
      <c r="N7" s="30"/>
      <c r="O7" s="68"/>
      <c r="P7" s="69"/>
      <c r="Q7" s="30"/>
      <c r="R7" s="70"/>
      <c r="S7" s="30"/>
      <c r="T7" s="30"/>
      <c r="U7" s="71"/>
      <c r="V7" s="30"/>
      <c r="W7" s="30"/>
      <c r="X7" s="30"/>
      <c r="Y7" s="65"/>
      <c r="Z7" s="30"/>
      <c r="AA7" s="30"/>
      <c r="AB7" s="64"/>
      <c r="AC7" s="63"/>
      <c r="AD7" s="63"/>
      <c r="AE7" s="63"/>
      <c r="AF7" s="63"/>
      <c r="AG7" s="64"/>
    </row>
    <row r="8" spans="5:33" hidden="1">
      <c r="F8" s="64"/>
      <c r="G8" s="65"/>
      <c r="H8" s="65"/>
      <c r="I8" s="64"/>
      <c r="J8" s="66"/>
      <c r="K8" s="64"/>
      <c r="L8" s="67"/>
      <c r="M8" s="63"/>
      <c r="N8" s="30"/>
      <c r="O8" s="68"/>
      <c r="P8" s="69"/>
      <c r="Q8" s="30"/>
      <c r="R8" s="70"/>
      <c r="S8" s="30"/>
      <c r="T8" s="30"/>
      <c r="U8" s="71"/>
      <c r="V8" s="30"/>
      <c r="W8" s="30"/>
      <c r="X8" s="30"/>
      <c r="Y8" s="65"/>
      <c r="Z8" s="30"/>
      <c r="AA8" s="30"/>
      <c r="AB8" s="64"/>
      <c r="AC8" s="63"/>
      <c r="AD8" s="63"/>
      <c r="AE8" s="63"/>
      <c r="AF8" s="63"/>
      <c r="AG8" s="64"/>
    </row>
    <row r="9" spans="5:33" hidden="1">
      <c r="F9" s="64"/>
      <c r="G9" s="65"/>
      <c r="H9" s="65"/>
      <c r="I9" s="64"/>
      <c r="J9" s="41"/>
      <c r="K9" s="64"/>
      <c r="L9" s="67"/>
      <c r="M9" s="63"/>
      <c r="N9" s="30"/>
      <c r="O9" s="68"/>
      <c r="P9" s="69"/>
      <c r="Q9" s="30"/>
      <c r="R9" s="70"/>
      <c r="S9" s="30"/>
      <c r="T9" s="30"/>
      <c r="U9" s="71"/>
      <c r="V9" s="30"/>
      <c r="W9" s="30"/>
      <c r="X9" s="30"/>
      <c r="Y9" s="65"/>
      <c r="Z9" s="30"/>
      <c r="AA9" s="30"/>
      <c r="AB9" s="64"/>
      <c r="AC9" s="63"/>
      <c r="AD9" s="63"/>
      <c r="AE9" s="63"/>
      <c r="AF9" s="63"/>
      <c r="AG9" s="64"/>
    </row>
    <row r="10" spans="5:33" hidden="1">
      <c r="F10" s="64"/>
      <c r="G10" s="65"/>
      <c r="H10" s="65"/>
      <c r="I10" s="64"/>
      <c r="J10" s="41"/>
      <c r="K10" s="64"/>
      <c r="L10" s="67"/>
      <c r="M10" s="63"/>
      <c r="N10" s="30"/>
      <c r="O10" s="68"/>
      <c r="P10" s="69"/>
      <c r="Q10" s="30"/>
      <c r="R10" s="70"/>
      <c r="S10" s="30"/>
      <c r="T10" s="30"/>
      <c r="U10" s="71"/>
      <c r="V10" s="30"/>
      <c r="W10" s="30"/>
      <c r="X10" s="30"/>
      <c r="Y10" s="65"/>
      <c r="Z10" s="30"/>
      <c r="AA10" s="30"/>
      <c r="AB10" s="64"/>
      <c r="AC10" s="63"/>
      <c r="AD10" s="63"/>
      <c r="AE10" s="63"/>
      <c r="AF10" s="63"/>
      <c r="AG10" s="64"/>
    </row>
    <row r="11" spans="5:33" ht="26.1" customHeight="1">
      <c r="E11" s="192" t="s">
        <v>132</v>
      </c>
      <c r="F11" s="6" t="s">
        <v>88</v>
      </c>
      <c r="G11" s="72" t="str">
        <f t="shared" ref="G11:G50" si="0">IF(ISBLANK($F11),"",VLOOKUP($F11,제안사_펀드현황,3,FALSE))</f>
        <v>123-45-67899</v>
      </c>
      <c r="H11" s="160" t="s">
        <v>339</v>
      </c>
      <c r="I11" s="6" t="s">
        <v>133</v>
      </c>
      <c r="J11" s="53" t="s">
        <v>91</v>
      </c>
      <c r="K11" s="6" t="s">
        <v>151</v>
      </c>
      <c r="L11" s="31">
        <v>38412</v>
      </c>
      <c r="M11" s="8" t="s">
        <v>135</v>
      </c>
      <c r="N11" s="32">
        <v>5000</v>
      </c>
      <c r="O11" s="73" t="s">
        <v>166</v>
      </c>
      <c r="P11" s="74">
        <v>0.02</v>
      </c>
      <c r="Q11" s="58"/>
      <c r="R11" s="24">
        <v>40161</v>
      </c>
      <c r="S11" s="32">
        <v>4000</v>
      </c>
      <c r="T11" s="32">
        <v>1000</v>
      </c>
      <c r="U11" s="75" t="s">
        <v>137</v>
      </c>
      <c r="V11" s="54">
        <f t="shared" ref="V11:V50" si="1">IF(ISBLANK(R11),"",DATEDIF(L11,R11,"d")/365)</f>
        <v>4.7917808219178086</v>
      </c>
      <c r="W11" s="76" t="s">
        <v>164</v>
      </c>
      <c r="X11" s="222">
        <v>2500</v>
      </c>
      <c r="Y11" s="76" t="s">
        <v>140</v>
      </c>
      <c r="Z11" s="32">
        <v>2000</v>
      </c>
      <c r="AA11" s="32">
        <v>1500</v>
      </c>
      <c r="AB11" s="6"/>
      <c r="AC11" s="8"/>
      <c r="AD11" s="8"/>
      <c r="AE11" s="8"/>
      <c r="AF11" s="8"/>
      <c r="AG11" s="6"/>
    </row>
    <row r="12" spans="5:33" ht="26.1" customHeight="1">
      <c r="E12" s="192" t="s">
        <v>132</v>
      </c>
      <c r="F12" s="6" t="s">
        <v>1414</v>
      </c>
      <c r="G12" s="72" t="str">
        <f t="shared" si="0"/>
        <v>123-45-67899</v>
      </c>
      <c r="H12" s="160" t="s">
        <v>1413</v>
      </c>
      <c r="I12" s="6" t="s">
        <v>2132</v>
      </c>
      <c r="J12" s="53" t="s">
        <v>91</v>
      </c>
      <c r="K12" s="6" t="s">
        <v>165</v>
      </c>
      <c r="L12" s="31">
        <v>38860</v>
      </c>
      <c r="M12" s="8" t="s">
        <v>92</v>
      </c>
      <c r="N12" s="32">
        <v>2000</v>
      </c>
      <c r="O12" s="73" t="s">
        <v>1357</v>
      </c>
      <c r="P12" s="74">
        <v>0.15</v>
      </c>
      <c r="Q12" s="58"/>
      <c r="R12" s="24">
        <v>40228</v>
      </c>
      <c r="S12" s="32">
        <v>0</v>
      </c>
      <c r="T12" s="32">
        <v>0</v>
      </c>
      <c r="U12" s="75" t="s">
        <v>137</v>
      </c>
      <c r="V12" s="54">
        <f t="shared" si="1"/>
        <v>3.7479452054794522</v>
      </c>
      <c r="W12" s="76"/>
      <c r="X12" s="222"/>
      <c r="Y12" s="76"/>
      <c r="Z12" s="32">
        <v>2075.0515190000001</v>
      </c>
      <c r="AA12" s="32">
        <v>2075.0515190000001</v>
      </c>
      <c r="AB12" s="6" t="s">
        <v>141</v>
      </c>
      <c r="AC12" s="8" t="s">
        <v>2135</v>
      </c>
      <c r="AD12" s="8" t="s">
        <v>2136</v>
      </c>
      <c r="AE12" s="8" t="s">
        <v>2136</v>
      </c>
      <c r="AF12" s="8" t="s">
        <v>2136</v>
      </c>
      <c r="AG12" s="6"/>
    </row>
    <row r="13" spans="5:33" ht="26.1" customHeight="1">
      <c r="E13" s="192" t="s">
        <v>132</v>
      </c>
      <c r="F13" s="6" t="s">
        <v>1414</v>
      </c>
      <c r="G13" s="72" t="str">
        <f t="shared" si="0"/>
        <v>123-45-67899</v>
      </c>
      <c r="H13" s="160" t="s">
        <v>1413</v>
      </c>
      <c r="I13" s="6" t="s">
        <v>2132</v>
      </c>
      <c r="J13" s="53" t="s">
        <v>91</v>
      </c>
      <c r="K13" s="6" t="s">
        <v>165</v>
      </c>
      <c r="L13" s="31">
        <v>38860</v>
      </c>
      <c r="M13" s="8" t="s">
        <v>92</v>
      </c>
      <c r="N13" s="32">
        <v>3000</v>
      </c>
      <c r="O13" s="73" t="s">
        <v>166</v>
      </c>
      <c r="P13" s="74">
        <v>0.2</v>
      </c>
      <c r="Q13" s="58"/>
      <c r="R13" s="24">
        <v>40228</v>
      </c>
      <c r="S13" s="32">
        <v>5000</v>
      </c>
      <c r="T13" s="32">
        <v>3000</v>
      </c>
      <c r="U13" s="75" t="s">
        <v>137</v>
      </c>
      <c r="V13" s="54">
        <f t="shared" si="1"/>
        <v>3.7479452054794522</v>
      </c>
      <c r="W13" s="76"/>
      <c r="X13" s="222"/>
      <c r="Y13" s="76"/>
      <c r="Z13" s="32">
        <v>2075.0515190000001</v>
      </c>
      <c r="AA13" s="32">
        <v>2075.0515190000001</v>
      </c>
      <c r="AB13" s="6" t="s">
        <v>141</v>
      </c>
      <c r="AC13" s="8" t="s">
        <v>2135</v>
      </c>
      <c r="AD13" s="8" t="s">
        <v>2136</v>
      </c>
      <c r="AE13" s="8" t="s">
        <v>2136</v>
      </c>
      <c r="AF13" s="8" t="s">
        <v>2136</v>
      </c>
      <c r="AG13" s="6"/>
    </row>
    <row r="14" spans="5:33" ht="26.1" customHeight="1">
      <c r="E14" s="192" t="s">
        <v>132</v>
      </c>
      <c r="F14" s="6" t="s">
        <v>1414</v>
      </c>
      <c r="G14" s="72" t="str">
        <f t="shared" si="0"/>
        <v>123-45-67899</v>
      </c>
      <c r="H14" s="160" t="s">
        <v>1413</v>
      </c>
      <c r="I14" s="6" t="s">
        <v>2132</v>
      </c>
      <c r="J14" s="53" t="s">
        <v>91</v>
      </c>
      <c r="K14" s="6" t="s">
        <v>165</v>
      </c>
      <c r="L14" s="31">
        <v>38860</v>
      </c>
      <c r="M14" s="8" t="s">
        <v>92</v>
      </c>
      <c r="N14" s="32">
        <v>4000</v>
      </c>
      <c r="O14" s="73" t="s">
        <v>166</v>
      </c>
      <c r="P14" s="74">
        <v>0.03</v>
      </c>
      <c r="Q14" s="58"/>
      <c r="R14" s="24">
        <v>40228</v>
      </c>
      <c r="S14" s="32">
        <v>4500</v>
      </c>
      <c r="T14" s="32">
        <v>4000</v>
      </c>
      <c r="U14" s="75" t="s">
        <v>137</v>
      </c>
      <c r="V14" s="54">
        <f t="shared" si="1"/>
        <v>3.7479452054794522</v>
      </c>
      <c r="W14" s="76"/>
      <c r="X14" s="222"/>
      <c r="Y14" s="76"/>
      <c r="Z14" s="32">
        <v>2075.0515190000001</v>
      </c>
      <c r="AA14" s="32">
        <v>2075.0515190000001</v>
      </c>
      <c r="AB14" s="6" t="s">
        <v>141</v>
      </c>
      <c r="AC14" s="8" t="s">
        <v>2135</v>
      </c>
      <c r="AD14" s="8" t="s">
        <v>2136</v>
      </c>
      <c r="AE14" s="8" t="s">
        <v>2136</v>
      </c>
      <c r="AF14" s="8" t="s">
        <v>2136</v>
      </c>
      <c r="AG14" s="6"/>
    </row>
    <row r="15" spans="5:33" ht="26.1" customHeight="1">
      <c r="E15" s="192" t="s">
        <v>132</v>
      </c>
      <c r="F15" s="6" t="s">
        <v>1414</v>
      </c>
      <c r="G15" s="72" t="str">
        <f t="shared" si="0"/>
        <v>123-45-67899</v>
      </c>
      <c r="H15" s="160" t="s">
        <v>1413</v>
      </c>
      <c r="I15" s="6" t="s">
        <v>2132</v>
      </c>
      <c r="J15" s="53" t="s">
        <v>91</v>
      </c>
      <c r="K15" s="6" t="s">
        <v>165</v>
      </c>
      <c r="L15" s="31">
        <v>38860</v>
      </c>
      <c r="M15" s="8" t="s">
        <v>92</v>
      </c>
      <c r="N15" s="32">
        <v>5000</v>
      </c>
      <c r="O15" s="73" t="s">
        <v>166</v>
      </c>
      <c r="P15" s="74">
        <v>0.03</v>
      </c>
      <c r="Q15" s="58"/>
      <c r="R15" s="24">
        <v>40228</v>
      </c>
      <c r="S15" s="32">
        <v>5600</v>
      </c>
      <c r="T15" s="32">
        <v>5000</v>
      </c>
      <c r="U15" s="75" t="s">
        <v>137</v>
      </c>
      <c r="V15" s="54">
        <f t="shared" si="1"/>
        <v>3.7479452054794522</v>
      </c>
      <c r="W15" s="76"/>
      <c r="X15" s="222"/>
      <c r="Y15" s="76"/>
      <c r="Z15" s="32">
        <v>2075.0515190000001</v>
      </c>
      <c r="AA15" s="32">
        <v>2075.0515190000001</v>
      </c>
      <c r="AB15" s="6" t="s">
        <v>141</v>
      </c>
      <c r="AC15" s="8" t="s">
        <v>2135</v>
      </c>
      <c r="AD15" s="8" t="s">
        <v>2136</v>
      </c>
      <c r="AE15" s="8" t="s">
        <v>2136</v>
      </c>
      <c r="AF15" s="8" t="s">
        <v>2136</v>
      </c>
      <c r="AG15" s="6"/>
    </row>
    <row r="16" spans="5:33" ht="26.1" customHeight="1">
      <c r="E16" s="192" t="s">
        <v>132</v>
      </c>
      <c r="F16" s="6" t="s">
        <v>1414</v>
      </c>
      <c r="G16" s="72" t="str">
        <f t="shared" si="0"/>
        <v>123-45-67899</v>
      </c>
      <c r="H16" s="160" t="s">
        <v>1413</v>
      </c>
      <c r="I16" s="6" t="s">
        <v>2132</v>
      </c>
      <c r="J16" s="53" t="s">
        <v>91</v>
      </c>
      <c r="K16" s="6" t="s">
        <v>165</v>
      </c>
      <c r="L16" s="31">
        <v>38860</v>
      </c>
      <c r="M16" s="8" t="s">
        <v>92</v>
      </c>
      <c r="N16" s="32">
        <v>2000</v>
      </c>
      <c r="O16" s="73" t="s">
        <v>166</v>
      </c>
      <c r="P16" s="74">
        <v>0.03</v>
      </c>
      <c r="Q16" s="58"/>
      <c r="R16" s="24">
        <v>40228</v>
      </c>
      <c r="S16" s="32">
        <v>2500</v>
      </c>
      <c r="T16" s="32">
        <v>2000</v>
      </c>
      <c r="U16" s="75" t="s">
        <v>137</v>
      </c>
      <c r="V16" s="54">
        <f t="shared" si="1"/>
        <v>3.7479452054794522</v>
      </c>
      <c r="W16" s="76"/>
      <c r="X16" s="222"/>
      <c r="Y16" s="76"/>
      <c r="Z16" s="32">
        <v>2075.0515190000001</v>
      </c>
      <c r="AA16" s="32">
        <v>2075.0515190000001</v>
      </c>
      <c r="AB16" s="6" t="s">
        <v>141</v>
      </c>
      <c r="AC16" s="8" t="s">
        <v>2135</v>
      </c>
      <c r="AD16" s="8" t="s">
        <v>2136</v>
      </c>
      <c r="AE16" s="8" t="s">
        <v>2136</v>
      </c>
      <c r="AF16" s="8" t="s">
        <v>2136</v>
      </c>
      <c r="AG16" s="6"/>
    </row>
    <row r="17" spans="5:33" ht="26.1" customHeight="1">
      <c r="E17" s="192" t="s">
        <v>132</v>
      </c>
      <c r="F17" s="6" t="s">
        <v>1414</v>
      </c>
      <c r="G17" s="72" t="str">
        <f t="shared" si="0"/>
        <v>123-45-67899</v>
      </c>
      <c r="H17" s="160" t="s">
        <v>1413</v>
      </c>
      <c r="I17" s="6" t="s">
        <v>2132</v>
      </c>
      <c r="J17" s="53" t="s">
        <v>91</v>
      </c>
      <c r="K17" s="6" t="s">
        <v>165</v>
      </c>
      <c r="L17" s="31">
        <v>38860</v>
      </c>
      <c r="M17" s="8" t="s">
        <v>92</v>
      </c>
      <c r="N17" s="32">
        <v>2000</v>
      </c>
      <c r="O17" s="73" t="s">
        <v>166</v>
      </c>
      <c r="P17" s="74">
        <v>0</v>
      </c>
      <c r="Q17" s="58"/>
      <c r="R17" s="24">
        <v>40228</v>
      </c>
      <c r="S17" s="32">
        <v>2000</v>
      </c>
      <c r="T17" s="32">
        <v>2000</v>
      </c>
      <c r="U17" s="75" t="s">
        <v>137</v>
      </c>
      <c r="V17" s="54">
        <f t="shared" si="1"/>
        <v>3.7479452054794522</v>
      </c>
      <c r="W17" s="76"/>
      <c r="X17" s="222"/>
      <c r="Y17" s="76"/>
      <c r="Z17" s="32">
        <v>2075.0515190000001</v>
      </c>
      <c r="AA17" s="32">
        <v>2075.0515190000001</v>
      </c>
      <c r="AB17" s="6" t="s">
        <v>141</v>
      </c>
      <c r="AC17" s="8" t="s">
        <v>2135</v>
      </c>
      <c r="AD17" s="8" t="s">
        <v>2136</v>
      </c>
      <c r="AE17" s="8" t="s">
        <v>2136</v>
      </c>
      <c r="AF17" s="8" t="s">
        <v>2136</v>
      </c>
      <c r="AG17" s="6"/>
    </row>
    <row r="18" spans="5:33" ht="26.1" customHeight="1">
      <c r="E18" s="192" t="s">
        <v>132</v>
      </c>
      <c r="F18" s="6" t="s">
        <v>1414</v>
      </c>
      <c r="G18" s="72" t="str">
        <f t="shared" si="0"/>
        <v>123-45-67899</v>
      </c>
      <c r="H18" s="160" t="s">
        <v>1413</v>
      </c>
      <c r="I18" s="6" t="s">
        <v>2133</v>
      </c>
      <c r="J18" s="53" t="s">
        <v>91</v>
      </c>
      <c r="K18" s="6" t="s">
        <v>165</v>
      </c>
      <c r="L18" s="31">
        <v>38860</v>
      </c>
      <c r="M18" s="8" t="s">
        <v>92</v>
      </c>
      <c r="N18" s="32">
        <v>2000</v>
      </c>
      <c r="O18" s="73" t="s">
        <v>166</v>
      </c>
      <c r="P18" s="74">
        <v>0.03</v>
      </c>
      <c r="Q18" s="58"/>
      <c r="R18" s="24">
        <v>40228</v>
      </c>
      <c r="S18" s="32">
        <v>2100</v>
      </c>
      <c r="T18" s="32">
        <v>2000</v>
      </c>
      <c r="U18" s="75" t="s">
        <v>137</v>
      </c>
      <c r="V18" s="54">
        <f t="shared" si="1"/>
        <v>3.7479452054794522</v>
      </c>
      <c r="W18" s="76"/>
      <c r="X18" s="222"/>
      <c r="Y18" s="76"/>
      <c r="Z18" s="32">
        <v>2075.0515190000001</v>
      </c>
      <c r="AA18" s="32">
        <v>2075.0515190000001</v>
      </c>
      <c r="AB18" s="6" t="s">
        <v>141</v>
      </c>
      <c r="AC18" s="8" t="s">
        <v>2135</v>
      </c>
      <c r="AD18" s="8" t="s">
        <v>2136</v>
      </c>
      <c r="AE18" s="8" t="s">
        <v>2136</v>
      </c>
      <c r="AF18" s="8" t="s">
        <v>2136</v>
      </c>
      <c r="AG18" s="6"/>
    </row>
    <row r="19" spans="5:33" ht="26.1" customHeight="1">
      <c r="E19" s="192" t="s">
        <v>1349</v>
      </c>
      <c r="F19" s="6" t="s">
        <v>1431</v>
      </c>
      <c r="G19" s="72" t="str">
        <f t="shared" si="0"/>
        <v>000-00-00000</v>
      </c>
      <c r="H19" s="160" t="s">
        <v>4</v>
      </c>
      <c r="I19" s="6" t="s">
        <v>2134</v>
      </c>
      <c r="J19" s="53" t="s">
        <v>91</v>
      </c>
      <c r="K19" s="6" t="s">
        <v>180</v>
      </c>
      <c r="L19" s="31">
        <v>38412</v>
      </c>
      <c r="M19" s="8" t="s">
        <v>92</v>
      </c>
      <c r="N19" s="32">
        <v>3000</v>
      </c>
      <c r="O19" s="73" t="s">
        <v>166</v>
      </c>
      <c r="P19" s="74">
        <v>0.02</v>
      </c>
      <c r="Q19" s="58"/>
      <c r="R19" s="24">
        <v>40161</v>
      </c>
      <c r="S19" s="32">
        <v>4000</v>
      </c>
      <c r="T19" s="32">
        <v>3000</v>
      </c>
      <c r="U19" s="75" t="s">
        <v>137</v>
      </c>
      <c r="V19" s="54">
        <f t="shared" si="1"/>
        <v>4.7917808219178086</v>
      </c>
      <c r="W19" s="76"/>
      <c r="X19" s="222"/>
      <c r="Y19" s="76"/>
      <c r="Z19" s="32"/>
      <c r="AA19" s="32"/>
      <c r="AB19" s="6"/>
      <c r="AC19" s="8"/>
      <c r="AD19" s="8"/>
      <c r="AE19" s="8"/>
      <c r="AF19" s="8"/>
      <c r="AG19" s="6"/>
    </row>
    <row r="20" spans="5:33" ht="26.1" customHeight="1">
      <c r="E20" s="192" t="s">
        <v>1349</v>
      </c>
      <c r="F20" s="6" t="s">
        <v>1431</v>
      </c>
      <c r="G20" s="72" t="str">
        <f t="shared" si="0"/>
        <v>000-00-00000</v>
      </c>
      <c r="H20" s="160" t="s">
        <v>4</v>
      </c>
      <c r="I20" s="6" t="s">
        <v>2132</v>
      </c>
      <c r="J20" s="53" t="s">
        <v>91</v>
      </c>
      <c r="K20" s="6" t="s">
        <v>165</v>
      </c>
      <c r="L20" s="31">
        <v>38860</v>
      </c>
      <c r="M20" s="8" t="s">
        <v>92</v>
      </c>
      <c r="N20" s="32">
        <v>2000</v>
      </c>
      <c r="O20" s="73" t="s">
        <v>166</v>
      </c>
      <c r="P20" s="74">
        <v>0.03</v>
      </c>
      <c r="Q20" s="58"/>
      <c r="R20" s="24">
        <v>40228</v>
      </c>
      <c r="S20" s="32">
        <v>2000</v>
      </c>
      <c r="T20" s="32">
        <v>2000</v>
      </c>
      <c r="U20" s="75" t="s">
        <v>137</v>
      </c>
      <c r="V20" s="54">
        <f t="shared" si="1"/>
        <v>3.7479452054794522</v>
      </c>
      <c r="W20" s="76"/>
      <c r="X20" s="222"/>
      <c r="Y20" s="76"/>
      <c r="Z20" s="32">
        <v>2075.0515190000001</v>
      </c>
      <c r="AA20" s="32">
        <v>2075.0515190000001</v>
      </c>
      <c r="AB20" s="6" t="s">
        <v>141</v>
      </c>
      <c r="AC20" s="8" t="s">
        <v>2135</v>
      </c>
      <c r="AD20" s="8" t="s">
        <v>2136</v>
      </c>
      <c r="AE20" s="8" t="s">
        <v>2136</v>
      </c>
      <c r="AF20" s="8" t="s">
        <v>2136</v>
      </c>
      <c r="AG20" s="6"/>
    </row>
    <row r="21" spans="5:33" ht="26.1" customHeight="1">
      <c r="E21" s="192" t="s">
        <v>1349</v>
      </c>
      <c r="F21" s="6" t="s">
        <v>1431</v>
      </c>
      <c r="G21" s="72" t="str">
        <f t="shared" si="0"/>
        <v>000-00-00000</v>
      </c>
      <c r="H21" s="160" t="s">
        <v>4</v>
      </c>
      <c r="I21" s="6" t="s">
        <v>2132</v>
      </c>
      <c r="J21" s="53" t="s">
        <v>91</v>
      </c>
      <c r="K21" s="6" t="s">
        <v>165</v>
      </c>
      <c r="L21" s="31">
        <v>38860</v>
      </c>
      <c r="M21" s="8" t="s">
        <v>92</v>
      </c>
      <c r="N21" s="32">
        <v>2000</v>
      </c>
      <c r="O21" s="73" t="s">
        <v>1357</v>
      </c>
      <c r="P21" s="74">
        <v>0</v>
      </c>
      <c r="Q21" s="58"/>
      <c r="R21" s="24">
        <v>40228</v>
      </c>
      <c r="S21" s="32">
        <v>0</v>
      </c>
      <c r="T21" s="32">
        <v>2000</v>
      </c>
      <c r="U21" s="75" t="s">
        <v>137</v>
      </c>
      <c r="V21" s="54">
        <f t="shared" si="1"/>
        <v>3.7479452054794522</v>
      </c>
      <c r="W21" s="76"/>
      <c r="X21" s="222"/>
      <c r="Y21" s="76"/>
      <c r="Z21" s="32">
        <v>2075.0515190000001</v>
      </c>
      <c r="AA21" s="32">
        <v>2075.0515190000001</v>
      </c>
      <c r="AB21" s="6" t="s">
        <v>141</v>
      </c>
      <c r="AC21" s="8" t="s">
        <v>2135</v>
      </c>
      <c r="AD21" s="8" t="s">
        <v>2136</v>
      </c>
      <c r="AE21" s="8" t="s">
        <v>2136</v>
      </c>
      <c r="AF21" s="8" t="s">
        <v>2136</v>
      </c>
      <c r="AG21" s="6"/>
    </row>
    <row r="22" spans="5:33" ht="26.1" customHeight="1">
      <c r="E22" s="192" t="s">
        <v>1349</v>
      </c>
      <c r="F22" s="6" t="s">
        <v>1431</v>
      </c>
      <c r="G22" s="72" t="str">
        <f t="shared" si="0"/>
        <v>000-00-00000</v>
      </c>
      <c r="H22" s="160" t="s">
        <v>4</v>
      </c>
      <c r="I22" s="6" t="s">
        <v>2132</v>
      </c>
      <c r="J22" s="53" t="s">
        <v>91</v>
      </c>
      <c r="K22" s="6" t="s">
        <v>165</v>
      </c>
      <c r="L22" s="31">
        <v>38860</v>
      </c>
      <c r="M22" s="8" t="s">
        <v>92</v>
      </c>
      <c r="N22" s="32">
        <v>2000</v>
      </c>
      <c r="O22" s="73" t="s">
        <v>166</v>
      </c>
      <c r="P22" s="74">
        <v>0</v>
      </c>
      <c r="Q22" s="58"/>
      <c r="R22" s="24">
        <v>40228</v>
      </c>
      <c r="S22" s="32">
        <v>2000</v>
      </c>
      <c r="T22" s="32">
        <v>2000</v>
      </c>
      <c r="U22" s="75" t="s">
        <v>137</v>
      </c>
      <c r="V22" s="54">
        <f t="shared" si="1"/>
        <v>3.7479452054794522</v>
      </c>
      <c r="W22" s="76"/>
      <c r="X22" s="222"/>
      <c r="Y22" s="76"/>
      <c r="Z22" s="32">
        <v>2075.0515190000001</v>
      </c>
      <c r="AA22" s="32">
        <v>2075.0515190000001</v>
      </c>
      <c r="AB22" s="6" t="s">
        <v>141</v>
      </c>
      <c r="AC22" s="8" t="s">
        <v>2135</v>
      </c>
      <c r="AD22" s="8" t="s">
        <v>2136</v>
      </c>
      <c r="AE22" s="8" t="s">
        <v>2136</v>
      </c>
      <c r="AF22" s="8" t="s">
        <v>2136</v>
      </c>
      <c r="AG22" s="6"/>
    </row>
    <row r="23" spans="5:33" ht="26.1" customHeight="1">
      <c r="E23" s="192" t="s">
        <v>1349</v>
      </c>
      <c r="F23" s="6" t="s">
        <v>1431</v>
      </c>
      <c r="G23" s="72" t="str">
        <f t="shared" si="0"/>
        <v>000-00-00000</v>
      </c>
      <c r="H23" s="160" t="s">
        <v>4</v>
      </c>
      <c r="I23" s="6" t="s">
        <v>2132</v>
      </c>
      <c r="J23" s="53" t="s">
        <v>91</v>
      </c>
      <c r="K23" s="6" t="s">
        <v>165</v>
      </c>
      <c r="L23" s="31">
        <v>38860</v>
      </c>
      <c r="M23" s="8" t="s">
        <v>92</v>
      </c>
      <c r="N23" s="32">
        <v>2000</v>
      </c>
      <c r="O23" s="73" t="s">
        <v>166</v>
      </c>
      <c r="P23" s="74">
        <v>0.1</v>
      </c>
      <c r="Q23" s="58"/>
      <c r="R23" s="24">
        <v>40228</v>
      </c>
      <c r="S23" s="32">
        <v>2500</v>
      </c>
      <c r="T23" s="32">
        <v>2000</v>
      </c>
      <c r="U23" s="75" t="s">
        <v>137</v>
      </c>
      <c r="V23" s="54">
        <f t="shared" si="1"/>
        <v>3.7479452054794522</v>
      </c>
      <c r="W23" s="76"/>
      <c r="X23" s="222"/>
      <c r="Y23" s="76"/>
      <c r="Z23" s="32">
        <v>2075.0515190000001</v>
      </c>
      <c r="AA23" s="32">
        <v>2075.0515190000001</v>
      </c>
      <c r="AB23" s="6" t="s">
        <v>141</v>
      </c>
      <c r="AC23" s="8" t="s">
        <v>2135</v>
      </c>
      <c r="AD23" s="8" t="s">
        <v>2136</v>
      </c>
      <c r="AE23" s="8" t="s">
        <v>2136</v>
      </c>
      <c r="AF23" s="8" t="s">
        <v>2136</v>
      </c>
      <c r="AG23" s="6"/>
    </row>
    <row r="24" spans="5:33" ht="26.1" customHeight="1">
      <c r="E24" s="192" t="s">
        <v>1349</v>
      </c>
      <c r="F24" s="6" t="s">
        <v>1431</v>
      </c>
      <c r="G24" s="72" t="str">
        <f t="shared" si="0"/>
        <v>000-00-00000</v>
      </c>
      <c r="H24" s="160" t="s">
        <v>4</v>
      </c>
      <c r="I24" s="6" t="s">
        <v>2132</v>
      </c>
      <c r="J24" s="53" t="s">
        <v>91</v>
      </c>
      <c r="K24" s="6" t="s">
        <v>165</v>
      </c>
      <c r="L24" s="31">
        <v>38860</v>
      </c>
      <c r="M24" s="8" t="s">
        <v>92</v>
      </c>
      <c r="N24" s="32">
        <v>2000</v>
      </c>
      <c r="O24" s="73" t="s">
        <v>166</v>
      </c>
      <c r="P24" s="74">
        <v>0.15</v>
      </c>
      <c r="Q24" s="58"/>
      <c r="R24" s="24">
        <v>40228</v>
      </c>
      <c r="S24" s="32">
        <v>3000</v>
      </c>
      <c r="T24" s="32">
        <v>2000</v>
      </c>
      <c r="U24" s="75" t="s">
        <v>137</v>
      </c>
      <c r="V24" s="54">
        <f t="shared" si="1"/>
        <v>3.7479452054794522</v>
      </c>
      <c r="W24" s="76"/>
      <c r="X24" s="222"/>
      <c r="Y24" s="76"/>
      <c r="Z24" s="32">
        <v>2075.0515190000001</v>
      </c>
      <c r="AA24" s="32">
        <v>2075.0515190000001</v>
      </c>
      <c r="AB24" s="6" t="s">
        <v>141</v>
      </c>
      <c r="AC24" s="8" t="s">
        <v>2135</v>
      </c>
      <c r="AD24" s="8" t="s">
        <v>2136</v>
      </c>
      <c r="AE24" s="8" t="s">
        <v>2136</v>
      </c>
      <c r="AF24" s="8" t="s">
        <v>2136</v>
      </c>
      <c r="AG24" s="6"/>
    </row>
    <row r="25" spans="5:33" ht="26.1" customHeight="1">
      <c r="E25" s="192" t="s">
        <v>1349</v>
      </c>
      <c r="F25" s="6" t="s">
        <v>1431</v>
      </c>
      <c r="G25" s="72" t="str">
        <f t="shared" si="0"/>
        <v>000-00-00000</v>
      </c>
      <c r="H25" s="160" t="s">
        <v>4</v>
      </c>
      <c r="I25" s="6" t="s">
        <v>2132</v>
      </c>
      <c r="J25" s="53" t="s">
        <v>91</v>
      </c>
      <c r="K25" s="6" t="s">
        <v>165</v>
      </c>
      <c r="L25" s="31">
        <v>38860</v>
      </c>
      <c r="M25" s="8" t="s">
        <v>92</v>
      </c>
      <c r="N25" s="32">
        <v>2000</v>
      </c>
      <c r="O25" s="73" t="s">
        <v>166</v>
      </c>
      <c r="P25" s="74">
        <v>0.25</v>
      </c>
      <c r="Q25" s="58"/>
      <c r="R25" s="24">
        <v>40228</v>
      </c>
      <c r="S25" s="32">
        <v>5000</v>
      </c>
      <c r="T25" s="32">
        <v>2000</v>
      </c>
      <c r="U25" s="75" t="s">
        <v>137</v>
      </c>
      <c r="V25" s="54">
        <f t="shared" si="1"/>
        <v>3.7479452054794522</v>
      </c>
      <c r="W25" s="76"/>
      <c r="X25" s="222"/>
      <c r="Y25" s="76"/>
      <c r="Z25" s="32">
        <v>2075.0515190000001</v>
      </c>
      <c r="AA25" s="32">
        <v>2075.0515190000001</v>
      </c>
      <c r="AB25" s="6" t="s">
        <v>141</v>
      </c>
      <c r="AC25" s="8" t="s">
        <v>2135</v>
      </c>
      <c r="AD25" s="8" t="s">
        <v>2136</v>
      </c>
      <c r="AE25" s="8" t="s">
        <v>2136</v>
      </c>
      <c r="AF25" s="8" t="s">
        <v>2136</v>
      </c>
      <c r="AG25" s="6"/>
    </row>
    <row r="26" spans="5:33" ht="26.1" customHeight="1">
      <c r="E26" s="192" t="s">
        <v>1486</v>
      </c>
      <c r="F26" s="6" t="s">
        <v>1432</v>
      </c>
      <c r="G26" s="72" t="str">
        <f t="shared" si="0"/>
        <v>000-00-00000</v>
      </c>
      <c r="H26" s="160" t="s">
        <v>1491</v>
      </c>
      <c r="I26" s="6" t="s">
        <v>2132</v>
      </c>
      <c r="J26" s="53" t="s">
        <v>91</v>
      </c>
      <c r="K26" s="6" t="s">
        <v>165</v>
      </c>
      <c r="L26" s="31">
        <v>38860</v>
      </c>
      <c r="M26" s="8" t="s">
        <v>92</v>
      </c>
      <c r="N26" s="32">
        <v>2000</v>
      </c>
      <c r="O26" s="73" t="s">
        <v>166</v>
      </c>
      <c r="P26" s="74">
        <v>0.05</v>
      </c>
      <c r="Q26" s="58"/>
      <c r="R26" s="24">
        <v>40228</v>
      </c>
      <c r="S26" s="32">
        <v>2000</v>
      </c>
      <c r="T26" s="32">
        <v>2000</v>
      </c>
      <c r="U26" s="75" t="s">
        <v>137</v>
      </c>
      <c r="V26" s="54">
        <f t="shared" si="1"/>
        <v>3.7479452054794522</v>
      </c>
      <c r="W26" s="76"/>
      <c r="X26" s="222"/>
      <c r="Y26" s="76"/>
      <c r="Z26" s="32">
        <v>2075.0515190000001</v>
      </c>
      <c r="AA26" s="32">
        <v>2075.0515190000001</v>
      </c>
      <c r="AB26" s="6" t="s">
        <v>141</v>
      </c>
      <c r="AC26" s="8" t="s">
        <v>2135</v>
      </c>
      <c r="AD26" s="8" t="s">
        <v>2136</v>
      </c>
      <c r="AE26" s="8" t="s">
        <v>2136</v>
      </c>
      <c r="AF26" s="8" t="s">
        <v>2136</v>
      </c>
      <c r="AG26" s="6"/>
    </row>
    <row r="27" spans="5:33" ht="26.1" customHeight="1">
      <c r="E27" s="192"/>
      <c r="F27" s="6"/>
      <c r="G27" s="72" t="str">
        <f t="shared" si="0"/>
        <v/>
      </c>
      <c r="H27" s="160"/>
      <c r="I27" s="6"/>
      <c r="J27" s="53"/>
      <c r="K27" s="6"/>
      <c r="L27" s="31"/>
      <c r="M27" s="8"/>
      <c r="N27" s="32"/>
      <c r="O27" s="73"/>
      <c r="P27" s="74"/>
      <c r="Q27" s="58"/>
      <c r="R27" s="24"/>
      <c r="S27" s="32"/>
      <c r="T27" s="32"/>
      <c r="U27" s="75"/>
      <c r="V27" s="54" t="str">
        <f t="shared" si="1"/>
        <v/>
      </c>
      <c r="W27" s="76"/>
      <c r="X27" s="222"/>
      <c r="Y27" s="76"/>
      <c r="Z27" s="32"/>
      <c r="AA27" s="32"/>
      <c r="AB27" s="6"/>
      <c r="AC27" s="8"/>
      <c r="AD27" s="8"/>
      <c r="AE27" s="8"/>
      <c r="AF27" s="8"/>
      <c r="AG27" s="6"/>
    </row>
    <row r="28" spans="5:33" ht="26.1" customHeight="1">
      <c r="E28" s="192"/>
      <c r="F28" s="6"/>
      <c r="G28" s="72" t="str">
        <f t="shared" si="0"/>
        <v/>
      </c>
      <c r="H28" s="160"/>
      <c r="I28" s="6"/>
      <c r="J28" s="53"/>
      <c r="K28" s="6"/>
      <c r="L28" s="31"/>
      <c r="M28" s="8"/>
      <c r="N28" s="32"/>
      <c r="O28" s="73"/>
      <c r="P28" s="74"/>
      <c r="Q28" s="58"/>
      <c r="R28" s="24"/>
      <c r="S28" s="32"/>
      <c r="T28" s="32"/>
      <c r="U28" s="75"/>
      <c r="V28" s="54" t="str">
        <f t="shared" si="1"/>
        <v/>
      </c>
      <c r="W28" s="76"/>
      <c r="X28" s="222"/>
      <c r="Y28" s="76"/>
      <c r="Z28" s="32"/>
      <c r="AA28" s="32"/>
      <c r="AB28" s="6"/>
      <c r="AC28" s="8"/>
      <c r="AD28" s="8"/>
      <c r="AE28" s="8"/>
      <c r="AF28" s="8"/>
      <c r="AG28" s="6"/>
    </row>
    <row r="29" spans="5:33" ht="26.1" customHeight="1">
      <c r="E29" s="192"/>
      <c r="F29" s="6"/>
      <c r="G29" s="72" t="str">
        <f t="shared" si="0"/>
        <v/>
      </c>
      <c r="H29" s="160"/>
      <c r="I29" s="6"/>
      <c r="J29" s="53"/>
      <c r="K29" s="6"/>
      <c r="L29" s="31"/>
      <c r="M29" s="8"/>
      <c r="N29" s="32"/>
      <c r="O29" s="73"/>
      <c r="P29" s="74"/>
      <c r="Q29" s="58"/>
      <c r="R29" s="24"/>
      <c r="S29" s="32"/>
      <c r="T29" s="32"/>
      <c r="U29" s="75"/>
      <c r="V29" s="54" t="str">
        <f t="shared" si="1"/>
        <v/>
      </c>
      <c r="W29" s="76"/>
      <c r="X29" s="222"/>
      <c r="Y29" s="76"/>
      <c r="Z29" s="32"/>
      <c r="AA29" s="32"/>
      <c r="AB29" s="6"/>
      <c r="AC29" s="8"/>
      <c r="AD29" s="8"/>
      <c r="AE29" s="8"/>
      <c r="AF29" s="8"/>
      <c r="AG29" s="6"/>
    </row>
    <row r="30" spans="5:33" ht="26.1" customHeight="1">
      <c r="E30" s="192"/>
      <c r="F30" s="6"/>
      <c r="G30" s="72" t="str">
        <f t="shared" si="0"/>
        <v/>
      </c>
      <c r="H30" s="160"/>
      <c r="I30" s="6"/>
      <c r="J30" s="53"/>
      <c r="K30" s="6"/>
      <c r="L30" s="31"/>
      <c r="M30" s="8"/>
      <c r="N30" s="32"/>
      <c r="O30" s="73"/>
      <c r="P30" s="74"/>
      <c r="Q30" s="58"/>
      <c r="R30" s="24"/>
      <c r="S30" s="32"/>
      <c r="T30" s="32"/>
      <c r="U30" s="75"/>
      <c r="V30" s="54" t="str">
        <f t="shared" si="1"/>
        <v/>
      </c>
      <c r="W30" s="76"/>
      <c r="X30" s="222"/>
      <c r="Y30" s="76"/>
      <c r="Z30" s="32"/>
      <c r="AA30" s="32"/>
      <c r="AB30" s="6"/>
      <c r="AC30" s="8"/>
      <c r="AD30" s="8"/>
      <c r="AE30" s="8"/>
      <c r="AF30" s="8"/>
      <c r="AG30" s="6"/>
    </row>
    <row r="31" spans="5:33" ht="26.1" customHeight="1">
      <c r="E31" s="192"/>
      <c r="F31" s="6"/>
      <c r="G31" s="72" t="str">
        <f t="shared" si="0"/>
        <v/>
      </c>
      <c r="H31" s="160"/>
      <c r="I31" s="6"/>
      <c r="J31" s="53"/>
      <c r="K31" s="6"/>
      <c r="L31" s="31"/>
      <c r="M31" s="8"/>
      <c r="N31" s="32"/>
      <c r="O31" s="73"/>
      <c r="P31" s="74"/>
      <c r="Q31" s="58"/>
      <c r="R31" s="24"/>
      <c r="S31" s="32"/>
      <c r="T31" s="32"/>
      <c r="U31" s="75"/>
      <c r="V31" s="54" t="str">
        <f t="shared" si="1"/>
        <v/>
      </c>
      <c r="W31" s="76"/>
      <c r="X31" s="222"/>
      <c r="Y31" s="76"/>
      <c r="Z31" s="32"/>
      <c r="AA31" s="32"/>
      <c r="AB31" s="6"/>
      <c r="AC31" s="8"/>
      <c r="AD31" s="8"/>
      <c r="AE31" s="8"/>
      <c r="AF31" s="8"/>
      <c r="AG31" s="6"/>
    </row>
    <row r="32" spans="5:33" ht="26.1" customHeight="1">
      <c r="E32" s="192"/>
      <c r="F32" s="6"/>
      <c r="G32" s="72" t="str">
        <f t="shared" si="0"/>
        <v/>
      </c>
      <c r="H32" s="160"/>
      <c r="I32" s="6"/>
      <c r="J32" s="53"/>
      <c r="K32" s="6"/>
      <c r="L32" s="31"/>
      <c r="M32" s="8"/>
      <c r="N32" s="32"/>
      <c r="O32" s="73"/>
      <c r="P32" s="74"/>
      <c r="Q32" s="58"/>
      <c r="R32" s="24"/>
      <c r="S32" s="32"/>
      <c r="T32" s="32"/>
      <c r="U32" s="75"/>
      <c r="V32" s="54" t="str">
        <f t="shared" si="1"/>
        <v/>
      </c>
      <c r="W32" s="76"/>
      <c r="X32" s="222"/>
      <c r="Y32" s="76"/>
      <c r="Z32" s="32"/>
      <c r="AA32" s="32"/>
      <c r="AB32" s="6"/>
      <c r="AC32" s="8"/>
      <c r="AD32" s="8"/>
      <c r="AE32" s="8"/>
      <c r="AF32" s="8"/>
      <c r="AG32" s="6"/>
    </row>
    <row r="33" spans="5:33" ht="26.1" customHeight="1">
      <c r="E33" s="192"/>
      <c r="F33" s="6"/>
      <c r="G33" s="72" t="str">
        <f t="shared" si="0"/>
        <v/>
      </c>
      <c r="H33" s="160"/>
      <c r="I33" s="6"/>
      <c r="J33" s="53"/>
      <c r="K33" s="6"/>
      <c r="L33" s="31"/>
      <c r="M33" s="8"/>
      <c r="N33" s="32"/>
      <c r="O33" s="73"/>
      <c r="P33" s="74"/>
      <c r="Q33" s="58"/>
      <c r="R33" s="24"/>
      <c r="S33" s="32"/>
      <c r="T33" s="32"/>
      <c r="U33" s="75"/>
      <c r="V33" s="54" t="str">
        <f t="shared" si="1"/>
        <v/>
      </c>
      <c r="W33" s="76"/>
      <c r="X33" s="222"/>
      <c r="Y33" s="76"/>
      <c r="Z33" s="32"/>
      <c r="AA33" s="32"/>
      <c r="AB33" s="6"/>
      <c r="AC33" s="8"/>
      <c r="AD33" s="8"/>
      <c r="AE33" s="8"/>
      <c r="AF33" s="8"/>
      <c r="AG33" s="6"/>
    </row>
    <row r="34" spans="5:33" ht="26.1" customHeight="1">
      <c r="E34" s="192"/>
      <c r="F34" s="6"/>
      <c r="G34" s="72" t="str">
        <f t="shared" si="0"/>
        <v/>
      </c>
      <c r="H34" s="160"/>
      <c r="I34" s="6"/>
      <c r="J34" s="53"/>
      <c r="K34" s="6"/>
      <c r="L34" s="31"/>
      <c r="M34" s="8"/>
      <c r="N34" s="32"/>
      <c r="O34" s="73"/>
      <c r="P34" s="74"/>
      <c r="Q34" s="58"/>
      <c r="R34" s="24"/>
      <c r="S34" s="32"/>
      <c r="T34" s="32"/>
      <c r="U34" s="75"/>
      <c r="V34" s="54" t="str">
        <f t="shared" si="1"/>
        <v/>
      </c>
      <c r="W34" s="76"/>
      <c r="X34" s="222"/>
      <c r="Y34" s="76"/>
      <c r="Z34" s="32"/>
      <c r="AA34" s="32"/>
      <c r="AB34" s="6"/>
      <c r="AC34" s="8"/>
      <c r="AD34" s="8"/>
      <c r="AE34" s="8"/>
      <c r="AF34" s="8"/>
      <c r="AG34" s="6"/>
    </row>
    <row r="35" spans="5:33" ht="26.1" customHeight="1">
      <c r="E35" s="192"/>
      <c r="F35" s="6"/>
      <c r="G35" s="72" t="str">
        <f t="shared" si="0"/>
        <v/>
      </c>
      <c r="H35" s="160"/>
      <c r="I35" s="6"/>
      <c r="J35" s="53"/>
      <c r="K35" s="6"/>
      <c r="L35" s="31"/>
      <c r="M35" s="8"/>
      <c r="N35" s="32"/>
      <c r="O35" s="73"/>
      <c r="P35" s="74"/>
      <c r="Q35" s="58"/>
      <c r="R35" s="24"/>
      <c r="S35" s="32"/>
      <c r="T35" s="32"/>
      <c r="U35" s="75"/>
      <c r="V35" s="54" t="str">
        <f t="shared" si="1"/>
        <v/>
      </c>
      <c r="W35" s="76"/>
      <c r="X35" s="222"/>
      <c r="Y35" s="76"/>
      <c r="Z35" s="32"/>
      <c r="AA35" s="32"/>
      <c r="AB35" s="6"/>
      <c r="AC35" s="8"/>
      <c r="AD35" s="8"/>
      <c r="AE35" s="8"/>
      <c r="AF35" s="8"/>
      <c r="AG35" s="6"/>
    </row>
    <row r="36" spans="5:33" ht="26.1" customHeight="1">
      <c r="E36" s="192"/>
      <c r="F36" s="6"/>
      <c r="G36" s="72" t="str">
        <f t="shared" si="0"/>
        <v/>
      </c>
      <c r="H36" s="160"/>
      <c r="I36" s="6"/>
      <c r="J36" s="53"/>
      <c r="K36" s="6"/>
      <c r="L36" s="31"/>
      <c r="M36" s="8"/>
      <c r="N36" s="32"/>
      <c r="O36" s="73"/>
      <c r="P36" s="74"/>
      <c r="Q36" s="58"/>
      <c r="R36" s="24"/>
      <c r="S36" s="32"/>
      <c r="T36" s="32"/>
      <c r="U36" s="75"/>
      <c r="V36" s="54" t="str">
        <f t="shared" si="1"/>
        <v/>
      </c>
      <c r="W36" s="76"/>
      <c r="X36" s="222"/>
      <c r="Y36" s="76"/>
      <c r="Z36" s="32"/>
      <c r="AA36" s="32"/>
      <c r="AB36" s="6"/>
      <c r="AC36" s="8"/>
      <c r="AD36" s="8"/>
      <c r="AE36" s="8"/>
      <c r="AF36" s="8"/>
      <c r="AG36" s="6"/>
    </row>
    <row r="37" spans="5:33" ht="26.1" customHeight="1">
      <c r="E37" s="192"/>
      <c r="F37" s="6"/>
      <c r="G37" s="72" t="str">
        <f t="shared" si="0"/>
        <v/>
      </c>
      <c r="H37" s="160"/>
      <c r="I37" s="6"/>
      <c r="J37" s="53"/>
      <c r="K37" s="6"/>
      <c r="L37" s="31"/>
      <c r="M37" s="8"/>
      <c r="N37" s="32"/>
      <c r="O37" s="73"/>
      <c r="P37" s="74"/>
      <c r="Q37" s="58"/>
      <c r="R37" s="24"/>
      <c r="S37" s="32"/>
      <c r="T37" s="32"/>
      <c r="U37" s="75"/>
      <c r="V37" s="54" t="str">
        <f t="shared" si="1"/>
        <v/>
      </c>
      <c r="W37" s="76"/>
      <c r="X37" s="222"/>
      <c r="Y37" s="76"/>
      <c r="Z37" s="32"/>
      <c r="AA37" s="32"/>
      <c r="AB37" s="6"/>
      <c r="AC37" s="8"/>
      <c r="AD37" s="8"/>
      <c r="AE37" s="8"/>
      <c r="AF37" s="8"/>
      <c r="AG37" s="6"/>
    </row>
    <row r="38" spans="5:33" ht="26.1" customHeight="1">
      <c r="E38" s="192"/>
      <c r="F38" s="6"/>
      <c r="G38" s="72" t="str">
        <f t="shared" si="0"/>
        <v/>
      </c>
      <c r="H38" s="160"/>
      <c r="I38" s="6"/>
      <c r="J38" s="53"/>
      <c r="K38" s="6"/>
      <c r="L38" s="31"/>
      <c r="M38" s="8"/>
      <c r="N38" s="32"/>
      <c r="O38" s="73"/>
      <c r="P38" s="74"/>
      <c r="Q38" s="58"/>
      <c r="R38" s="24"/>
      <c r="S38" s="32"/>
      <c r="T38" s="32"/>
      <c r="U38" s="75"/>
      <c r="V38" s="54" t="str">
        <f t="shared" si="1"/>
        <v/>
      </c>
      <c r="W38" s="76"/>
      <c r="X38" s="222"/>
      <c r="Y38" s="76"/>
      <c r="Z38" s="32"/>
      <c r="AA38" s="32"/>
      <c r="AB38" s="6"/>
      <c r="AC38" s="8"/>
      <c r="AD38" s="8"/>
      <c r="AE38" s="8"/>
      <c r="AF38" s="8"/>
      <c r="AG38" s="6"/>
    </row>
    <row r="39" spans="5:33" ht="26.1" customHeight="1">
      <c r="E39" s="192"/>
      <c r="F39" s="6"/>
      <c r="G39" s="72" t="str">
        <f t="shared" si="0"/>
        <v/>
      </c>
      <c r="H39" s="160"/>
      <c r="I39" s="6"/>
      <c r="J39" s="53"/>
      <c r="K39" s="6"/>
      <c r="L39" s="31"/>
      <c r="M39" s="8"/>
      <c r="N39" s="32"/>
      <c r="O39" s="73"/>
      <c r="P39" s="74"/>
      <c r="Q39" s="58"/>
      <c r="R39" s="24"/>
      <c r="S39" s="32"/>
      <c r="T39" s="32"/>
      <c r="U39" s="75"/>
      <c r="V39" s="54" t="str">
        <f t="shared" si="1"/>
        <v/>
      </c>
      <c r="W39" s="76"/>
      <c r="X39" s="222"/>
      <c r="Y39" s="76"/>
      <c r="Z39" s="32"/>
      <c r="AA39" s="32"/>
      <c r="AB39" s="6"/>
      <c r="AC39" s="8"/>
      <c r="AD39" s="8"/>
      <c r="AE39" s="8"/>
      <c r="AF39" s="8"/>
      <c r="AG39" s="6"/>
    </row>
    <row r="40" spans="5:33" ht="26.1" customHeight="1">
      <c r="E40" s="192"/>
      <c r="F40" s="6"/>
      <c r="G40" s="72" t="str">
        <f t="shared" si="0"/>
        <v/>
      </c>
      <c r="H40" s="160"/>
      <c r="I40" s="6"/>
      <c r="J40" s="53"/>
      <c r="K40" s="6"/>
      <c r="L40" s="31"/>
      <c r="M40" s="8"/>
      <c r="N40" s="32"/>
      <c r="O40" s="73"/>
      <c r="P40" s="74"/>
      <c r="Q40" s="58"/>
      <c r="R40" s="24"/>
      <c r="S40" s="32"/>
      <c r="T40" s="32"/>
      <c r="U40" s="75"/>
      <c r="V40" s="54" t="str">
        <f t="shared" si="1"/>
        <v/>
      </c>
      <c r="W40" s="76"/>
      <c r="X40" s="222"/>
      <c r="Y40" s="76"/>
      <c r="Z40" s="32"/>
      <c r="AA40" s="32"/>
      <c r="AB40" s="6"/>
      <c r="AC40" s="8"/>
      <c r="AD40" s="8"/>
      <c r="AE40" s="8"/>
      <c r="AF40" s="8"/>
      <c r="AG40" s="6"/>
    </row>
    <row r="41" spans="5:33" ht="26.1" customHeight="1">
      <c r="E41" s="192"/>
      <c r="F41" s="6"/>
      <c r="G41" s="72" t="str">
        <f t="shared" si="0"/>
        <v/>
      </c>
      <c r="H41" s="160"/>
      <c r="I41" s="6"/>
      <c r="J41" s="53"/>
      <c r="K41" s="6"/>
      <c r="L41" s="31"/>
      <c r="M41" s="8"/>
      <c r="N41" s="32"/>
      <c r="O41" s="73"/>
      <c r="P41" s="74"/>
      <c r="Q41" s="58"/>
      <c r="R41" s="24"/>
      <c r="S41" s="32"/>
      <c r="T41" s="32"/>
      <c r="U41" s="75"/>
      <c r="V41" s="54" t="str">
        <f t="shared" si="1"/>
        <v/>
      </c>
      <c r="W41" s="76"/>
      <c r="X41" s="222"/>
      <c r="Y41" s="76"/>
      <c r="Z41" s="32"/>
      <c r="AA41" s="32"/>
      <c r="AB41" s="6"/>
      <c r="AC41" s="8"/>
      <c r="AD41" s="8"/>
      <c r="AE41" s="8"/>
      <c r="AF41" s="8"/>
      <c r="AG41" s="6"/>
    </row>
    <row r="42" spans="5:33" ht="26.1" customHeight="1">
      <c r="E42" s="192"/>
      <c r="F42" s="6"/>
      <c r="G42" s="72" t="str">
        <f t="shared" si="0"/>
        <v/>
      </c>
      <c r="H42" s="160"/>
      <c r="I42" s="6"/>
      <c r="J42" s="53"/>
      <c r="K42" s="6"/>
      <c r="L42" s="31"/>
      <c r="M42" s="8"/>
      <c r="N42" s="32"/>
      <c r="O42" s="73"/>
      <c r="P42" s="74"/>
      <c r="Q42" s="58"/>
      <c r="R42" s="24"/>
      <c r="S42" s="32"/>
      <c r="T42" s="32"/>
      <c r="U42" s="75"/>
      <c r="V42" s="54" t="str">
        <f t="shared" si="1"/>
        <v/>
      </c>
      <c r="W42" s="76"/>
      <c r="X42" s="222"/>
      <c r="Y42" s="76"/>
      <c r="Z42" s="32"/>
      <c r="AA42" s="32"/>
      <c r="AB42" s="6"/>
      <c r="AC42" s="8"/>
      <c r="AD42" s="8"/>
      <c r="AE42" s="8"/>
      <c r="AF42" s="8"/>
      <c r="AG42" s="6"/>
    </row>
    <row r="43" spans="5:33" ht="26.1" customHeight="1">
      <c r="E43" s="192"/>
      <c r="F43" s="6"/>
      <c r="G43" s="72" t="str">
        <f t="shared" si="0"/>
        <v/>
      </c>
      <c r="H43" s="160"/>
      <c r="I43" s="6"/>
      <c r="J43" s="53"/>
      <c r="K43" s="6"/>
      <c r="L43" s="31"/>
      <c r="M43" s="8"/>
      <c r="N43" s="32"/>
      <c r="O43" s="73"/>
      <c r="P43" s="74"/>
      <c r="Q43" s="58"/>
      <c r="R43" s="24"/>
      <c r="S43" s="32"/>
      <c r="T43" s="32"/>
      <c r="U43" s="75"/>
      <c r="V43" s="54" t="str">
        <f t="shared" si="1"/>
        <v/>
      </c>
      <c r="W43" s="76"/>
      <c r="X43" s="222"/>
      <c r="Y43" s="76"/>
      <c r="Z43" s="32"/>
      <c r="AA43" s="32"/>
      <c r="AB43" s="6"/>
      <c r="AC43" s="8"/>
      <c r="AD43" s="8"/>
      <c r="AE43" s="8"/>
      <c r="AF43" s="8"/>
      <c r="AG43" s="6"/>
    </row>
    <row r="44" spans="5:33" ht="26.1" customHeight="1">
      <c r="E44" s="192"/>
      <c r="F44" s="6"/>
      <c r="G44" s="72" t="str">
        <f t="shared" si="0"/>
        <v/>
      </c>
      <c r="H44" s="160"/>
      <c r="I44" s="6"/>
      <c r="J44" s="53"/>
      <c r="K44" s="6"/>
      <c r="L44" s="31"/>
      <c r="M44" s="8"/>
      <c r="N44" s="32"/>
      <c r="O44" s="73"/>
      <c r="P44" s="74"/>
      <c r="Q44" s="58"/>
      <c r="R44" s="24"/>
      <c r="S44" s="32"/>
      <c r="T44" s="32"/>
      <c r="U44" s="75"/>
      <c r="V44" s="54" t="str">
        <f t="shared" si="1"/>
        <v/>
      </c>
      <c r="W44" s="76"/>
      <c r="X44" s="222"/>
      <c r="Y44" s="76"/>
      <c r="Z44" s="32"/>
      <c r="AA44" s="32"/>
      <c r="AB44" s="6"/>
      <c r="AC44" s="8"/>
      <c r="AD44" s="8"/>
      <c r="AE44" s="8"/>
      <c r="AF44" s="8"/>
      <c r="AG44" s="6"/>
    </row>
    <row r="45" spans="5:33" ht="26.1" customHeight="1">
      <c r="E45" s="192"/>
      <c r="F45" s="6"/>
      <c r="G45" s="72" t="str">
        <f t="shared" si="0"/>
        <v/>
      </c>
      <c r="H45" s="160"/>
      <c r="I45" s="6"/>
      <c r="J45" s="53"/>
      <c r="K45" s="6"/>
      <c r="L45" s="31"/>
      <c r="M45" s="8"/>
      <c r="N45" s="32"/>
      <c r="O45" s="73"/>
      <c r="P45" s="74"/>
      <c r="Q45" s="58"/>
      <c r="R45" s="24"/>
      <c r="S45" s="32"/>
      <c r="T45" s="32"/>
      <c r="U45" s="75"/>
      <c r="V45" s="54" t="str">
        <f t="shared" si="1"/>
        <v/>
      </c>
      <c r="W45" s="76"/>
      <c r="X45" s="222"/>
      <c r="Y45" s="76"/>
      <c r="Z45" s="32"/>
      <c r="AA45" s="32"/>
      <c r="AB45" s="6"/>
      <c r="AC45" s="8"/>
      <c r="AD45" s="8"/>
      <c r="AE45" s="8"/>
      <c r="AF45" s="8"/>
      <c r="AG45" s="6"/>
    </row>
    <row r="46" spans="5:33" ht="26.1" customHeight="1">
      <c r="E46" s="192"/>
      <c r="F46" s="6"/>
      <c r="G46" s="72" t="str">
        <f t="shared" si="0"/>
        <v/>
      </c>
      <c r="H46" s="160"/>
      <c r="I46" s="6"/>
      <c r="J46" s="53"/>
      <c r="K46" s="6"/>
      <c r="L46" s="31"/>
      <c r="M46" s="8"/>
      <c r="N46" s="32"/>
      <c r="O46" s="73"/>
      <c r="P46" s="74"/>
      <c r="Q46" s="58"/>
      <c r="R46" s="24"/>
      <c r="S46" s="32"/>
      <c r="T46" s="32"/>
      <c r="U46" s="75"/>
      <c r="V46" s="54" t="str">
        <f t="shared" si="1"/>
        <v/>
      </c>
      <c r="W46" s="76"/>
      <c r="X46" s="222"/>
      <c r="Y46" s="76"/>
      <c r="Z46" s="32"/>
      <c r="AA46" s="32"/>
      <c r="AB46" s="6"/>
      <c r="AC46" s="8"/>
      <c r="AD46" s="8"/>
      <c r="AE46" s="8"/>
      <c r="AF46" s="8"/>
      <c r="AG46" s="6"/>
    </row>
    <row r="47" spans="5:33" ht="26.1" customHeight="1">
      <c r="E47" s="192"/>
      <c r="F47" s="6"/>
      <c r="G47" s="72" t="str">
        <f t="shared" si="0"/>
        <v/>
      </c>
      <c r="H47" s="160"/>
      <c r="I47" s="6"/>
      <c r="J47" s="53"/>
      <c r="K47" s="6"/>
      <c r="L47" s="31"/>
      <c r="M47" s="8"/>
      <c r="N47" s="32"/>
      <c r="O47" s="73"/>
      <c r="P47" s="74"/>
      <c r="Q47" s="58"/>
      <c r="R47" s="24"/>
      <c r="S47" s="32"/>
      <c r="T47" s="32"/>
      <c r="U47" s="75"/>
      <c r="V47" s="54" t="str">
        <f t="shared" si="1"/>
        <v/>
      </c>
      <c r="W47" s="76"/>
      <c r="X47" s="222"/>
      <c r="Y47" s="76"/>
      <c r="Z47" s="32"/>
      <c r="AA47" s="32"/>
      <c r="AB47" s="6"/>
      <c r="AC47" s="8"/>
      <c r="AD47" s="8"/>
      <c r="AE47" s="8"/>
      <c r="AF47" s="8"/>
      <c r="AG47" s="6"/>
    </row>
    <row r="48" spans="5:33" ht="26.1" customHeight="1">
      <c r="E48" s="192"/>
      <c r="F48" s="6"/>
      <c r="G48" s="72" t="str">
        <f t="shared" si="0"/>
        <v/>
      </c>
      <c r="H48" s="160"/>
      <c r="I48" s="6"/>
      <c r="J48" s="53"/>
      <c r="K48" s="6"/>
      <c r="L48" s="31"/>
      <c r="M48" s="8"/>
      <c r="N48" s="32"/>
      <c r="O48" s="73"/>
      <c r="P48" s="74"/>
      <c r="Q48" s="58"/>
      <c r="R48" s="24"/>
      <c r="S48" s="32"/>
      <c r="T48" s="32"/>
      <c r="U48" s="75"/>
      <c r="V48" s="54" t="str">
        <f t="shared" si="1"/>
        <v/>
      </c>
      <c r="W48" s="76"/>
      <c r="X48" s="222"/>
      <c r="Y48" s="76"/>
      <c r="Z48" s="32"/>
      <c r="AA48" s="32"/>
      <c r="AB48" s="6"/>
      <c r="AC48" s="8"/>
      <c r="AD48" s="8"/>
      <c r="AE48" s="8"/>
      <c r="AF48" s="8"/>
      <c r="AG48" s="6"/>
    </row>
    <row r="49" spans="5:33" ht="26.1" customHeight="1">
      <c r="E49" s="192"/>
      <c r="F49" s="6"/>
      <c r="G49" s="72" t="str">
        <f t="shared" si="0"/>
        <v/>
      </c>
      <c r="H49" s="160"/>
      <c r="I49" s="6"/>
      <c r="J49" s="53"/>
      <c r="K49" s="6"/>
      <c r="L49" s="31"/>
      <c r="M49" s="8"/>
      <c r="N49" s="32"/>
      <c r="O49" s="73"/>
      <c r="P49" s="74"/>
      <c r="Q49" s="58"/>
      <c r="R49" s="24"/>
      <c r="S49" s="32"/>
      <c r="T49" s="32"/>
      <c r="U49" s="75"/>
      <c r="V49" s="54" t="str">
        <f t="shared" si="1"/>
        <v/>
      </c>
      <c r="W49" s="76"/>
      <c r="X49" s="222"/>
      <c r="Y49" s="76"/>
      <c r="Z49" s="32"/>
      <c r="AA49" s="32"/>
      <c r="AB49" s="6"/>
      <c r="AC49" s="8"/>
      <c r="AD49" s="8"/>
      <c r="AE49" s="8"/>
      <c r="AF49" s="8"/>
      <c r="AG49" s="6"/>
    </row>
    <row r="50" spans="5:33" ht="26.1" customHeight="1">
      <c r="E50" s="192"/>
      <c r="F50" s="6"/>
      <c r="G50" s="72" t="str">
        <f t="shared" si="0"/>
        <v/>
      </c>
      <c r="H50" s="160"/>
      <c r="I50" s="6"/>
      <c r="J50" s="53"/>
      <c r="K50" s="6"/>
      <c r="L50" s="31"/>
      <c r="M50" s="8"/>
      <c r="N50" s="32"/>
      <c r="O50" s="73"/>
      <c r="P50" s="74"/>
      <c r="Q50" s="58"/>
      <c r="R50" s="24"/>
      <c r="S50" s="32"/>
      <c r="T50" s="32"/>
      <c r="U50" s="75"/>
      <c r="V50" s="54" t="str">
        <f t="shared" si="1"/>
        <v/>
      </c>
      <c r="W50" s="76"/>
      <c r="X50" s="222"/>
      <c r="Y50" s="76"/>
      <c r="Z50" s="32"/>
      <c r="AA50" s="32"/>
      <c r="AB50" s="6"/>
      <c r="AC50" s="8"/>
      <c r="AD50" s="8"/>
      <c r="AE50" s="8"/>
      <c r="AF50" s="8"/>
      <c r="AG50" s="6"/>
    </row>
  </sheetData>
  <mergeCells count="6">
    <mergeCell ref="E4:Q4"/>
    <mergeCell ref="AG4:AG5"/>
    <mergeCell ref="R4:V4"/>
    <mergeCell ref="W4:X4"/>
    <mergeCell ref="Y4:AC4"/>
    <mergeCell ref="AD4:AF4"/>
  </mergeCells>
  <phoneticPr fontId="1" type="noConversion"/>
  <dataValidations count="9">
    <dataValidation type="list" allowBlank="1" showInputMessage="1" showErrorMessage="1" sqref="Q11:Q50">
      <formula1>동반투자자유형</formula1>
    </dataValidation>
    <dataValidation type="list" allowBlank="1" showInputMessage="1" showErrorMessage="1" sqref="U11:U50">
      <formula1>회수유형</formula1>
    </dataValidation>
    <dataValidation type="list" allowBlank="1" showInputMessage="1" showErrorMessage="1" sqref="O11:O50">
      <formula1>회수구분</formula1>
    </dataValidation>
    <dataValidation type="list" allowBlank="1" showInputMessage="1" showErrorMessage="1" sqref="W11:W50 Y11:Y50">
      <formula1>여부</formula1>
    </dataValidation>
    <dataValidation type="list" allowBlank="1" showInputMessage="1" showErrorMessage="1" sqref="M11:M50">
      <formula1>투자유형</formula1>
    </dataValidation>
    <dataValidation type="list" allowBlank="1" showInputMessage="1" showErrorMessage="1" sqref="J11:J50">
      <formula1>투자기업_법인유형</formula1>
    </dataValidation>
    <dataValidation type="list" allowBlank="1" showInputMessage="1" showErrorMessage="1" sqref="H11:H50">
      <formula1>펀드법적유형</formula1>
    </dataValidation>
    <dataValidation type="list" allowBlank="1" showInputMessage="1" showErrorMessage="1" sqref="E11:E50">
      <formula1>펀드계정구분</formula1>
    </dataValidation>
    <dataValidation allowBlank="1" showInputMessage="1" showErrorMessage="1" error="연월일을 입력" sqref="G5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E1:AG22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5" width="8.625" customWidth="1"/>
    <col min="6" max="7" width="10.625" customWidth="1"/>
    <col min="8" max="8" width="15.625" customWidth="1"/>
    <col min="9" max="9" width="10.625" customWidth="1"/>
    <col min="10" max="12" width="8.625" customWidth="1"/>
    <col min="13" max="13" width="12.375" customWidth="1"/>
    <col min="14" max="14" width="12.625" bestFit="1" customWidth="1"/>
    <col min="15" max="15" width="14.625" customWidth="1"/>
    <col min="16" max="16" width="18.625" customWidth="1"/>
    <col min="17" max="17" width="8.625" customWidth="1"/>
    <col min="18" max="18" width="7.375" customWidth="1"/>
    <col min="19" max="19" width="7.75" customWidth="1"/>
    <col min="20" max="20" width="20.625" customWidth="1"/>
    <col min="21" max="22" width="8.625" customWidth="1"/>
    <col min="23" max="23" width="4.625" customWidth="1"/>
    <col min="24" max="24" width="8.125" customWidth="1"/>
    <col min="25" max="29" width="7.625" customWidth="1"/>
    <col min="30" max="30" width="8.125" customWidth="1"/>
    <col min="31" max="33" width="7.625" customWidth="1"/>
  </cols>
  <sheetData>
    <row r="1" spans="5:33" hidden="1"/>
    <row r="2" spans="5:33" hidden="1"/>
    <row r="3" spans="5:33" hidden="1"/>
    <row r="4" spans="5:33" ht="22.5" customHeight="1">
      <c r="E4" s="438" t="s">
        <v>1954</v>
      </c>
      <c r="F4" s="438"/>
      <c r="G4" s="438"/>
      <c r="H4" s="438" t="s">
        <v>1955</v>
      </c>
      <c r="I4" s="438"/>
      <c r="J4" s="438"/>
      <c r="K4" s="438"/>
      <c r="L4" s="438"/>
      <c r="M4" s="438"/>
      <c r="N4" s="438"/>
      <c r="O4" s="438"/>
      <c r="P4" s="438"/>
      <c r="Q4" s="438" t="s">
        <v>1956</v>
      </c>
      <c r="R4" s="416" t="s">
        <v>1957</v>
      </c>
      <c r="S4" s="438" t="s">
        <v>1958</v>
      </c>
      <c r="T4" s="438"/>
      <c r="U4" s="438" t="s">
        <v>1959</v>
      </c>
      <c r="V4" s="416" t="s">
        <v>1960</v>
      </c>
      <c r="W4" s="438" t="s">
        <v>1961</v>
      </c>
      <c r="X4" s="438"/>
      <c r="Y4" s="438"/>
      <c r="Z4" s="438"/>
      <c r="AA4" s="438"/>
      <c r="AB4" s="438"/>
      <c r="AC4" s="438"/>
      <c r="AD4" s="438"/>
      <c r="AE4" s="445" t="s">
        <v>1962</v>
      </c>
      <c r="AF4" s="445"/>
      <c r="AG4" s="445"/>
    </row>
    <row r="5" spans="5:33" ht="54">
      <c r="E5" s="236" t="s">
        <v>1963</v>
      </c>
      <c r="F5" s="77" t="s">
        <v>1964</v>
      </c>
      <c r="G5" s="62" t="s">
        <v>1965</v>
      </c>
      <c r="H5" s="236" t="s">
        <v>1966</v>
      </c>
      <c r="I5" s="236" t="s">
        <v>1967</v>
      </c>
      <c r="J5" s="236" t="s">
        <v>1968</v>
      </c>
      <c r="K5" s="236" t="s">
        <v>1969</v>
      </c>
      <c r="L5" s="236" t="s">
        <v>1970</v>
      </c>
      <c r="M5" s="236" t="s">
        <v>1971</v>
      </c>
      <c r="N5" s="236" t="s">
        <v>1972</v>
      </c>
      <c r="O5" s="236" t="s">
        <v>1973</v>
      </c>
      <c r="P5" s="236" t="s">
        <v>1974</v>
      </c>
      <c r="Q5" s="438"/>
      <c r="R5" s="417"/>
      <c r="S5" s="236" t="s">
        <v>1975</v>
      </c>
      <c r="T5" s="236" t="s">
        <v>1976</v>
      </c>
      <c r="U5" s="438"/>
      <c r="V5" s="417"/>
      <c r="W5" s="236" t="s">
        <v>1977</v>
      </c>
      <c r="X5" s="236" t="s">
        <v>1978</v>
      </c>
      <c r="Y5" s="236" t="s">
        <v>1979</v>
      </c>
      <c r="Z5" s="236" t="s">
        <v>1980</v>
      </c>
      <c r="AA5" s="236" t="s">
        <v>1981</v>
      </c>
      <c r="AB5" s="236" t="s">
        <v>1982</v>
      </c>
      <c r="AC5" s="236" t="s">
        <v>1983</v>
      </c>
      <c r="AD5" s="236" t="s">
        <v>1984</v>
      </c>
      <c r="AE5" s="236" t="s">
        <v>1985</v>
      </c>
      <c r="AF5" s="236" t="s">
        <v>1986</v>
      </c>
      <c r="AG5" s="236" t="s">
        <v>1987</v>
      </c>
    </row>
    <row r="6" spans="5:33" hidden="1">
      <c r="E6" s="50"/>
      <c r="F6" s="79"/>
      <c r="G6" s="49"/>
      <c r="H6" s="52"/>
      <c r="I6" s="52"/>
      <c r="J6" s="52"/>
      <c r="K6" s="52"/>
      <c r="L6" s="52"/>
      <c r="M6" s="52"/>
      <c r="N6" s="51"/>
      <c r="O6" s="51"/>
      <c r="P6" s="52"/>
      <c r="Q6" s="50"/>
      <c r="R6" s="50"/>
      <c r="S6" s="49"/>
      <c r="T6" s="51"/>
      <c r="U6" s="50"/>
      <c r="V6" s="50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5:33" hidden="1">
      <c r="E7" s="50"/>
      <c r="F7" s="79"/>
      <c r="G7" s="49"/>
      <c r="H7" s="52"/>
      <c r="I7" s="52"/>
      <c r="J7" s="52"/>
      <c r="K7" s="52"/>
      <c r="L7" s="52"/>
      <c r="M7" s="52"/>
      <c r="N7" s="51"/>
      <c r="O7" s="51"/>
      <c r="P7" s="52"/>
      <c r="Q7" s="50"/>
      <c r="R7" s="50"/>
      <c r="S7" s="49"/>
      <c r="T7" s="51"/>
      <c r="U7" s="50"/>
      <c r="V7" s="50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5:33" hidden="1">
      <c r="E8" s="50"/>
      <c r="F8" s="79"/>
      <c r="G8" s="49"/>
      <c r="H8" s="52"/>
      <c r="I8" s="52"/>
      <c r="J8" s="52"/>
      <c r="K8" s="52"/>
      <c r="L8" s="52"/>
      <c r="M8" s="52"/>
      <c r="N8" s="51"/>
      <c r="O8" s="51"/>
      <c r="P8" s="52"/>
      <c r="Q8" s="50"/>
      <c r="R8" s="50"/>
      <c r="S8" s="49"/>
      <c r="T8" s="51"/>
      <c r="U8" s="50"/>
      <c r="V8" s="50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5:33" hidden="1">
      <c r="E9" s="50"/>
      <c r="F9" s="79"/>
      <c r="G9" s="49"/>
      <c r="H9" s="52"/>
      <c r="I9" s="52"/>
      <c r="J9" s="52"/>
      <c r="K9" s="52"/>
      <c r="L9" s="52"/>
      <c r="M9" s="52"/>
      <c r="N9" s="51"/>
      <c r="O9" s="51"/>
      <c r="P9" s="52"/>
      <c r="Q9" s="50"/>
      <c r="R9" s="50"/>
      <c r="S9" s="49"/>
      <c r="T9" s="51"/>
      <c r="U9" s="50"/>
      <c r="V9" s="50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5:33" hidden="1">
      <c r="E10" s="50"/>
      <c r="F10" s="79"/>
      <c r="G10" s="49"/>
      <c r="H10" s="52"/>
      <c r="I10" s="52"/>
      <c r="J10" s="52"/>
      <c r="K10" s="52"/>
      <c r="L10" s="52"/>
      <c r="M10" s="52"/>
      <c r="N10" s="51"/>
      <c r="O10" s="51"/>
      <c r="P10" s="52"/>
      <c r="Q10" s="50"/>
      <c r="R10" s="50"/>
      <c r="S10" s="49"/>
      <c r="T10" s="51"/>
      <c r="U10" s="50"/>
      <c r="V10" s="50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5:33" ht="27">
      <c r="E11" s="8" t="s">
        <v>152</v>
      </c>
      <c r="F11" s="73">
        <v>700101</v>
      </c>
      <c r="G11" s="8" t="s">
        <v>153</v>
      </c>
      <c r="H11" s="6" t="s">
        <v>154</v>
      </c>
      <c r="I11" s="8"/>
      <c r="J11" s="8" t="s">
        <v>156</v>
      </c>
      <c r="K11" s="8" t="s">
        <v>164</v>
      </c>
      <c r="L11" s="8" t="s">
        <v>164</v>
      </c>
      <c r="M11" s="8" t="s">
        <v>361</v>
      </c>
      <c r="N11" s="8" t="s">
        <v>158</v>
      </c>
      <c r="O11" s="8" t="s">
        <v>159</v>
      </c>
      <c r="P11" s="8"/>
      <c r="Q11" s="8" t="s">
        <v>157</v>
      </c>
      <c r="R11" s="8" t="s">
        <v>164</v>
      </c>
      <c r="S11" s="8" t="s">
        <v>140</v>
      </c>
      <c r="T11" s="6"/>
      <c r="U11" s="269">
        <f t="shared" ref="U11:U20" ca="1" si="0">IF(ISBLANK($E11), "", SUMPRODUCT((OFFSET(대표이사_참여인력_경력,0,0,ROWS(대표이사_참여인력_경력),1)=$E11)*1, OFFSET(대표이사_참여인력_경력,0,13,ROWS(대표이사_참여인력_경력),1), (OFFSET(대표이사_참여인력_경력,0,14,ROWS(대표이사_참여인력_경력),1)="YES")*1) )</f>
        <v>11.841095890410958</v>
      </c>
      <c r="V11" s="269">
        <f t="shared" ref="V11:V20" ca="1" si="1">IF(ISBLANK($E11), "", SUMPRODUCT((OFFSET(대표이사_참여인력_경력,0,0,ROWS(대표이사_참여인력_경력),1)=$E11)*1,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0</v>
      </c>
      <c r="W11" s="255">
        <f t="shared" ref="W11:W20" ca="1" si="2">IF(ISBLANK($E11), "", SUMPRODUCT((OFFSET(대표이사_참여인력_투자현황,0,0,ROWS(대표이사_참여인력_투자현황),1)=$E11)*1, ISTEXT(OFFSET(대표이사_참여인력_투자현황,0,8,ROWS(대표이사_참여인력_투자현황),1))*1))</f>
        <v>3</v>
      </c>
      <c r="X11" s="255">
        <f t="shared" ref="X11:X20" ca="1" si="3">IF(ISBLANK($E11), "", SUMPRODUCT((OFFSET(대표이사_참여인력_투자현황,0,0,ROWS(대표이사_참여인력_투자현황),1)=$E11)*1, (OFFSET(대표이사_참여인력_투자현황,0,17,ROWS(대표이사_참여인력_투자현황),1)="회수료")*1))</f>
        <v>1</v>
      </c>
      <c r="Y11" s="205">
        <f t="shared" ref="Y11:Y20" ca="1" si="4">IF(ISBLANK($E11), "", SUMPRODUCT((OFFSET(대표이사_참여인력_투자현황,0,0,ROWS(대표이사_참여인력_투자현황),1)=$E11)*1, OFFSET(대표이사_참여인력_투자현황,0,15,ROWS(대표이사_참여인력_투자현황),1)))</f>
        <v>1900</v>
      </c>
      <c r="Z11" s="205">
        <f t="shared" ref="Z11:Z20" ca="1" si="5">IF(ISBLANK($E11), "", SUMPRODUCT((OFFSET(대표이사_참여인력_투자현황,0,0,ROWS(대표이사_참여인력_투자현황),1)=$E11)*1, OFFSET(대표이사_참여인력_투자현황,0,20,ROWS(대표이사_참여인력_투자현황),1)))</f>
        <v>1546</v>
      </c>
      <c r="AA11" s="205">
        <f t="shared" ref="AA11:AA20" ca="1" si="6">IF(ISBLANK($E11), "", SUMPRODUCT((OFFSET(대표이사_참여인력_투자현황,0,0,ROWS(대표이사_참여인력_투자현황),1)=$E11)*1, OFFSET(대표이사_참여인력_투자현황,0,27,ROWS(대표이사_참여인력_투자현황),1)))</f>
        <v>650</v>
      </c>
      <c r="AB11" s="205">
        <f t="shared" ref="AB11:AB20" ca="1" si="7">IF(ISBLANK($E11), "", SUMPRODUCT((OFFSET(대표이사_참여인력_투자현황,0,0,ROWS(대표이사_참여인력_투자현황),1)=$E11)*1, OFFSET(대표이사_참여인력_투자현황,0,28,ROWS(대표이사_참여인력_투자현황),1)))</f>
        <v>850</v>
      </c>
      <c r="AC11" s="27">
        <f t="shared" ref="AC11:AC20" ca="1" si="8">IFERROR(IF(ISBLANK($E11), "", SUMPRODUCT((OFFSET(대표이사_참여인력_투자현황,0,0,ROWS(대표이사_참여인력_투자현황),1)=$E11)*1, OFFSET(대표이사_참여인력_투자현황,0,15,ROWS(대표이사_참여인력_투자현황),1), OFFSET(대표이사_참여인력_투자현황,0,18,ROWS(대표이사_참여인력_투자현황),1))/Y11),0)</f>
        <v>0.12010526315789473</v>
      </c>
      <c r="AD11" s="27">
        <f t="shared" ref="AD11:AD20" ca="1" si="9">IFERROR(IF(ISBLANK($E11), "",IF(SUMPRODUCT(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(OFFSET(대표이사_참여인력_투자현황,0,17,ROWS(대표이사_참여인력_투자현황),1)="회수료")*1 ) = 0,    0,    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(OFFSET(대표이사_참여인력_투자현황,0,17,ROWS(대표이사_참여인력_투자현황),1)="회수료")*1, OFFSET(대표이사_참여인력_투자현황,0,18,ROWS(대표이사_참여인력_투자현황),1) ) / 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(OFFSET(대표이사_참여인력_투자현황,0,17,ROWS(대표이사_참여인력_투자현황),1)="회수료")*1 )     )),0)</f>
        <v>0.14599999999999999</v>
      </c>
      <c r="AE11" s="261">
        <f t="shared" ref="AE11:AE20" ca="1" si="10">IF(ISBLANK($E11), "", SUMPRODUCT( (OFFSET(제안사_투자현황,0,24,ROWS(제안사_투자현황),1)=$E11)*1, (OFFSET(제안사_투자현황,0,10,ROWS(제안사_투자현황),1)&lt;&gt;"회수료")*1 ) )</f>
        <v>2</v>
      </c>
      <c r="AF11" s="193">
        <f t="shared" ref="AF11:AF20" ca="1" si="11">IF(ISBLANK($E11), "",  SUMPRODUCT( (OFFSET(제안사_투자현황,0,24,ROWS(제안사_투자현황),1)=$E11)*1, (OFFSET(제안사_투자현황,0,10,ROWS(제안사_투자현황),1)&lt;&gt;"회수료")*1, OFFSET(제안사_투자현황,0,21,ROWS(제안사_투자현황),1) ) )</f>
        <v>4150.1030380000002</v>
      </c>
      <c r="AG11" s="193">
        <f t="shared" ref="AG11:AG20" ca="1" si="12">IF(ISBLANK($E11), "",  SUMPRODUCT( (OFFSET(제안사_투자현황,0,24,ROWS(제안사_투자현황),1)=$E11)*1, (OFFSET(제안사_투자현황,0,10,ROWS(제안사_투자현황),1)&lt;&gt;"회수료")*1, OFFSET(제안사_투자현황,0,22,ROWS(제안사_투자현황),1) ) )</f>
        <v>4150.1030380000002</v>
      </c>
    </row>
    <row r="12" spans="5:33" ht="27">
      <c r="E12" s="8" t="s">
        <v>2137</v>
      </c>
      <c r="F12" s="73">
        <v>700101</v>
      </c>
      <c r="G12" s="8" t="s">
        <v>153</v>
      </c>
      <c r="H12" s="6" t="s">
        <v>2138</v>
      </c>
      <c r="I12" s="8" t="s">
        <v>155</v>
      </c>
      <c r="J12" s="8" t="s">
        <v>156</v>
      </c>
      <c r="K12" s="8"/>
      <c r="L12" s="8"/>
      <c r="M12" s="8"/>
      <c r="N12" s="8" t="s">
        <v>2139</v>
      </c>
      <c r="O12" s="8" t="s">
        <v>2140</v>
      </c>
      <c r="P12" s="8"/>
      <c r="Q12" s="8" t="s">
        <v>160</v>
      </c>
      <c r="R12" s="8" t="s">
        <v>164</v>
      </c>
      <c r="S12" s="8" t="s">
        <v>140</v>
      </c>
      <c r="T12" s="6"/>
      <c r="U12" s="269">
        <f t="shared" ca="1" si="0"/>
        <v>0</v>
      </c>
      <c r="V12" s="269">
        <f t="shared" ca="1" si="1"/>
        <v>0</v>
      </c>
      <c r="W12" s="255">
        <f t="shared" ca="1" si="2"/>
        <v>1</v>
      </c>
      <c r="X12" s="255">
        <f t="shared" ca="1" si="3"/>
        <v>1</v>
      </c>
      <c r="Y12" s="205">
        <f t="shared" ca="1" si="4"/>
        <v>390</v>
      </c>
      <c r="Z12" s="205">
        <f t="shared" ca="1" si="5"/>
        <v>200</v>
      </c>
      <c r="AA12" s="205">
        <f t="shared" ca="1" si="6"/>
        <v>140</v>
      </c>
      <c r="AB12" s="205">
        <f t="shared" ca="1" si="7"/>
        <v>0</v>
      </c>
      <c r="AC12" s="27">
        <f t="shared" ca="1" si="8"/>
        <v>0.08</v>
      </c>
      <c r="AD12" s="27">
        <f t="shared" ca="1" si="9"/>
        <v>0.08</v>
      </c>
      <c r="AE12" s="261">
        <f t="shared" ca="1" si="10"/>
        <v>0</v>
      </c>
      <c r="AF12" s="193">
        <f t="shared" ca="1" si="11"/>
        <v>0</v>
      </c>
      <c r="AG12" s="193">
        <f t="shared" ca="1" si="12"/>
        <v>0</v>
      </c>
    </row>
    <row r="13" spans="5:33" ht="27">
      <c r="E13" s="8" t="s">
        <v>2141</v>
      </c>
      <c r="F13" s="73">
        <v>700101</v>
      </c>
      <c r="G13" s="8" t="s">
        <v>153</v>
      </c>
      <c r="H13" s="6" t="s">
        <v>2138</v>
      </c>
      <c r="I13" s="8" t="s">
        <v>155</v>
      </c>
      <c r="J13" s="8" t="s">
        <v>156</v>
      </c>
      <c r="K13" s="8"/>
      <c r="L13" s="8"/>
      <c r="M13" s="8"/>
      <c r="N13" s="8" t="s">
        <v>2139</v>
      </c>
      <c r="O13" s="8" t="s">
        <v>2140</v>
      </c>
      <c r="P13" s="8"/>
      <c r="Q13" s="8" t="s">
        <v>160</v>
      </c>
      <c r="R13" s="8" t="s">
        <v>164</v>
      </c>
      <c r="S13" s="8" t="s">
        <v>140</v>
      </c>
      <c r="T13" s="6"/>
      <c r="U13" s="269">
        <f t="shared" ca="1" si="0"/>
        <v>0</v>
      </c>
      <c r="V13" s="269">
        <f t="shared" ca="1" si="1"/>
        <v>0</v>
      </c>
      <c r="W13" s="255">
        <f t="shared" ca="1" si="2"/>
        <v>2</v>
      </c>
      <c r="X13" s="255">
        <f t="shared" ca="1" si="3"/>
        <v>2</v>
      </c>
      <c r="Y13" s="205">
        <f t="shared" ca="1" si="4"/>
        <v>250</v>
      </c>
      <c r="Z13" s="205">
        <f t="shared" ca="1" si="5"/>
        <v>290</v>
      </c>
      <c r="AA13" s="205">
        <f t="shared" ca="1" si="6"/>
        <v>0</v>
      </c>
      <c r="AB13" s="205">
        <f t="shared" ca="1" si="7"/>
        <v>0</v>
      </c>
      <c r="AC13" s="27">
        <f t="shared" ca="1" si="8"/>
        <v>9.4E-2</v>
      </c>
      <c r="AD13" s="27">
        <f t="shared" ca="1" si="9"/>
        <v>9.4E-2</v>
      </c>
      <c r="AE13" s="261">
        <f t="shared" ca="1" si="10"/>
        <v>0</v>
      </c>
      <c r="AF13" s="193">
        <f t="shared" ca="1" si="11"/>
        <v>0</v>
      </c>
      <c r="AG13" s="193">
        <f t="shared" ca="1" si="12"/>
        <v>0</v>
      </c>
    </row>
    <row r="14" spans="5:33" ht="27">
      <c r="E14" s="8" t="s">
        <v>2142</v>
      </c>
      <c r="F14" s="73">
        <v>700101</v>
      </c>
      <c r="G14" s="8" t="s">
        <v>153</v>
      </c>
      <c r="H14" s="6" t="s">
        <v>2138</v>
      </c>
      <c r="I14" s="8" t="s">
        <v>155</v>
      </c>
      <c r="J14" s="8" t="s">
        <v>156</v>
      </c>
      <c r="K14" s="8"/>
      <c r="L14" s="8"/>
      <c r="M14" s="8"/>
      <c r="N14" s="8" t="s">
        <v>2139</v>
      </c>
      <c r="O14" s="8" t="s">
        <v>2140</v>
      </c>
      <c r="P14" s="8"/>
      <c r="Q14" s="8" t="s">
        <v>181</v>
      </c>
      <c r="R14" s="8" t="s">
        <v>140</v>
      </c>
      <c r="S14" s="8" t="s">
        <v>140</v>
      </c>
      <c r="T14" s="6"/>
      <c r="U14" s="269">
        <f t="shared" ca="1" si="0"/>
        <v>0</v>
      </c>
      <c r="V14" s="269">
        <f t="shared" ca="1" si="1"/>
        <v>0</v>
      </c>
      <c r="W14" s="255">
        <f t="shared" ca="1" si="2"/>
        <v>0</v>
      </c>
      <c r="X14" s="255">
        <f t="shared" ca="1" si="3"/>
        <v>0</v>
      </c>
      <c r="Y14" s="205">
        <f t="shared" ca="1" si="4"/>
        <v>0</v>
      </c>
      <c r="Z14" s="205">
        <f t="shared" ca="1" si="5"/>
        <v>0</v>
      </c>
      <c r="AA14" s="205">
        <f t="shared" ca="1" si="6"/>
        <v>0</v>
      </c>
      <c r="AB14" s="205">
        <f t="shared" ca="1" si="7"/>
        <v>0</v>
      </c>
      <c r="AC14" s="27">
        <f t="shared" ca="1" si="8"/>
        <v>0</v>
      </c>
      <c r="AD14" s="27">
        <f t="shared" ca="1" si="9"/>
        <v>0</v>
      </c>
      <c r="AE14" s="261">
        <f t="shared" ca="1" si="10"/>
        <v>0</v>
      </c>
      <c r="AF14" s="193">
        <f t="shared" ca="1" si="11"/>
        <v>0</v>
      </c>
      <c r="AG14" s="193">
        <f t="shared" ca="1" si="12"/>
        <v>0</v>
      </c>
    </row>
    <row r="15" spans="5:33">
      <c r="E15" s="8" t="s">
        <v>2143</v>
      </c>
      <c r="F15" s="73">
        <v>700101</v>
      </c>
      <c r="G15" s="8" t="s">
        <v>153</v>
      </c>
      <c r="H15" s="6" t="s">
        <v>2138</v>
      </c>
      <c r="I15" s="8" t="s">
        <v>155</v>
      </c>
      <c r="J15" s="8" t="s">
        <v>156</v>
      </c>
      <c r="K15" s="8"/>
      <c r="L15" s="8"/>
      <c r="M15" s="8"/>
      <c r="N15" s="8" t="s">
        <v>2139</v>
      </c>
      <c r="O15" s="8" t="s">
        <v>2140</v>
      </c>
      <c r="P15" s="8"/>
      <c r="Q15" s="8" t="s">
        <v>365</v>
      </c>
      <c r="R15" s="8" t="s">
        <v>140</v>
      </c>
      <c r="S15" s="8" t="s">
        <v>140</v>
      </c>
      <c r="T15" s="6"/>
      <c r="U15" s="269">
        <f t="shared" ca="1" si="0"/>
        <v>0</v>
      </c>
      <c r="V15" s="269">
        <f t="shared" ca="1" si="1"/>
        <v>0</v>
      </c>
      <c r="W15" s="255">
        <f t="shared" ca="1" si="2"/>
        <v>1</v>
      </c>
      <c r="X15" s="255">
        <f t="shared" ca="1" si="3"/>
        <v>1</v>
      </c>
      <c r="Y15" s="205">
        <f t="shared" ca="1" si="4"/>
        <v>390</v>
      </c>
      <c r="Z15" s="205">
        <f t="shared" ca="1" si="5"/>
        <v>200</v>
      </c>
      <c r="AA15" s="205">
        <f t="shared" ca="1" si="6"/>
        <v>0</v>
      </c>
      <c r="AB15" s="205">
        <f t="shared" ca="1" si="7"/>
        <v>0</v>
      </c>
      <c r="AC15" s="27">
        <f t="shared" ca="1" si="8"/>
        <v>0.08</v>
      </c>
      <c r="AD15" s="27">
        <f t="shared" ca="1" si="9"/>
        <v>0.08</v>
      </c>
      <c r="AE15" s="261">
        <f t="shared" ca="1" si="10"/>
        <v>0</v>
      </c>
      <c r="AF15" s="193">
        <f t="shared" ca="1" si="11"/>
        <v>0</v>
      </c>
      <c r="AG15" s="193">
        <f t="shared" ca="1" si="12"/>
        <v>0</v>
      </c>
    </row>
    <row r="16" spans="5:33">
      <c r="E16" s="8"/>
      <c r="F16" s="73"/>
      <c r="G16" s="8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6"/>
      <c r="U16" s="269" t="str">
        <f t="shared" ca="1" si="0"/>
        <v/>
      </c>
      <c r="V16" s="269" t="str">
        <f t="shared" ca="1" si="1"/>
        <v/>
      </c>
      <c r="W16" s="255" t="str">
        <f t="shared" ca="1" si="2"/>
        <v/>
      </c>
      <c r="X16" s="255" t="str">
        <f t="shared" ca="1" si="3"/>
        <v/>
      </c>
      <c r="Y16" s="205" t="str">
        <f t="shared" ca="1" si="4"/>
        <v/>
      </c>
      <c r="Z16" s="205" t="str">
        <f t="shared" ca="1" si="5"/>
        <v/>
      </c>
      <c r="AA16" s="205" t="str">
        <f t="shared" ca="1" si="6"/>
        <v/>
      </c>
      <c r="AB16" s="205" t="str">
        <f t="shared" ca="1" si="7"/>
        <v/>
      </c>
      <c r="AC16" s="27" t="str">
        <f t="shared" ca="1" si="8"/>
        <v/>
      </c>
      <c r="AD16" s="27" t="str">
        <f t="shared" ca="1" si="9"/>
        <v/>
      </c>
      <c r="AE16" s="261" t="str">
        <f t="shared" ca="1" si="10"/>
        <v/>
      </c>
      <c r="AF16" s="193" t="str">
        <f t="shared" ca="1" si="11"/>
        <v/>
      </c>
      <c r="AG16" s="193" t="str">
        <f t="shared" ca="1" si="12"/>
        <v/>
      </c>
    </row>
    <row r="17" spans="5:33">
      <c r="E17" s="8"/>
      <c r="F17" s="73"/>
      <c r="G17" s="8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U17" s="269" t="str">
        <f t="shared" ca="1" si="0"/>
        <v/>
      </c>
      <c r="V17" s="269" t="str">
        <f t="shared" ca="1" si="1"/>
        <v/>
      </c>
      <c r="W17" s="255" t="str">
        <f t="shared" ca="1" si="2"/>
        <v/>
      </c>
      <c r="X17" s="255" t="str">
        <f t="shared" ca="1" si="3"/>
        <v/>
      </c>
      <c r="Y17" s="205" t="str">
        <f t="shared" ca="1" si="4"/>
        <v/>
      </c>
      <c r="Z17" s="205" t="str">
        <f t="shared" ca="1" si="5"/>
        <v/>
      </c>
      <c r="AA17" s="205" t="str">
        <f t="shared" ca="1" si="6"/>
        <v/>
      </c>
      <c r="AB17" s="205" t="str">
        <f t="shared" ca="1" si="7"/>
        <v/>
      </c>
      <c r="AC17" s="27" t="str">
        <f t="shared" ca="1" si="8"/>
        <v/>
      </c>
      <c r="AD17" s="27" t="str">
        <f t="shared" ca="1" si="9"/>
        <v/>
      </c>
      <c r="AE17" s="261" t="str">
        <f t="shared" ca="1" si="10"/>
        <v/>
      </c>
      <c r="AF17" s="193" t="str">
        <f t="shared" ca="1" si="11"/>
        <v/>
      </c>
      <c r="AG17" s="193" t="str">
        <f t="shared" ca="1" si="12"/>
        <v/>
      </c>
    </row>
    <row r="18" spans="5:33">
      <c r="E18" s="8"/>
      <c r="F18" s="73"/>
      <c r="G18" s="8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6"/>
      <c r="U18" s="269" t="str">
        <f t="shared" ca="1" si="0"/>
        <v/>
      </c>
      <c r="V18" s="269" t="str">
        <f t="shared" ca="1" si="1"/>
        <v/>
      </c>
      <c r="W18" s="255" t="str">
        <f t="shared" ca="1" si="2"/>
        <v/>
      </c>
      <c r="X18" s="255" t="str">
        <f t="shared" ca="1" si="3"/>
        <v/>
      </c>
      <c r="Y18" s="205" t="str">
        <f t="shared" ca="1" si="4"/>
        <v/>
      </c>
      <c r="Z18" s="205" t="str">
        <f t="shared" ca="1" si="5"/>
        <v/>
      </c>
      <c r="AA18" s="205" t="str">
        <f t="shared" ca="1" si="6"/>
        <v/>
      </c>
      <c r="AB18" s="205" t="str">
        <f t="shared" ca="1" si="7"/>
        <v/>
      </c>
      <c r="AC18" s="27" t="str">
        <f t="shared" ca="1" si="8"/>
        <v/>
      </c>
      <c r="AD18" s="27" t="str">
        <f t="shared" ca="1" si="9"/>
        <v/>
      </c>
      <c r="AE18" s="261" t="str">
        <f t="shared" ca="1" si="10"/>
        <v/>
      </c>
      <c r="AF18" s="193" t="str">
        <f t="shared" ca="1" si="11"/>
        <v/>
      </c>
      <c r="AG18" s="193" t="str">
        <f t="shared" ca="1" si="12"/>
        <v/>
      </c>
    </row>
    <row r="19" spans="5:33">
      <c r="E19" s="8"/>
      <c r="F19" s="73"/>
      <c r="G19" s="8"/>
      <c r="H19" s="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U19" s="269" t="str">
        <f t="shared" ca="1" si="0"/>
        <v/>
      </c>
      <c r="V19" s="269" t="str">
        <f t="shared" ca="1" si="1"/>
        <v/>
      </c>
      <c r="W19" s="255" t="str">
        <f t="shared" ca="1" si="2"/>
        <v/>
      </c>
      <c r="X19" s="255" t="str">
        <f t="shared" ca="1" si="3"/>
        <v/>
      </c>
      <c r="Y19" s="205" t="str">
        <f t="shared" ca="1" si="4"/>
        <v/>
      </c>
      <c r="Z19" s="205" t="str">
        <f t="shared" ca="1" si="5"/>
        <v/>
      </c>
      <c r="AA19" s="205" t="str">
        <f t="shared" ca="1" si="6"/>
        <v/>
      </c>
      <c r="AB19" s="205" t="str">
        <f t="shared" ca="1" si="7"/>
        <v/>
      </c>
      <c r="AC19" s="27" t="str">
        <f t="shared" ca="1" si="8"/>
        <v/>
      </c>
      <c r="AD19" s="27" t="str">
        <f t="shared" ca="1" si="9"/>
        <v/>
      </c>
      <c r="AE19" s="261" t="str">
        <f t="shared" ca="1" si="10"/>
        <v/>
      </c>
      <c r="AF19" s="193" t="str">
        <f t="shared" ca="1" si="11"/>
        <v/>
      </c>
      <c r="AG19" s="193" t="str">
        <f t="shared" ca="1" si="12"/>
        <v/>
      </c>
    </row>
    <row r="20" spans="5:33">
      <c r="E20" s="8"/>
      <c r="F20" s="73"/>
      <c r="G20" s="8"/>
      <c r="H20" s="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6"/>
      <c r="U20" s="269" t="str">
        <f t="shared" ca="1" si="0"/>
        <v/>
      </c>
      <c r="V20" s="269" t="str">
        <f t="shared" ca="1" si="1"/>
        <v/>
      </c>
      <c r="W20" s="255" t="str">
        <f t="shared" ca="1" si="2"/>
        <v/>
      </c>
      <c r="X20" s="255" t="str">
        <f t="shared" ca="1" si="3"/>
        <v/>
      </c>
      <c r="Y20" s="205" t="str">
        <f t="shared" ca="1" si="4"/>
        <v/>
      </c>
      <c r="Z20" s="205" t="str">
        <f t="shared" ca="1" si="5"/>
        <v/>
      </c>
      <c r="AA20" s="205" t="str">
        <f t="shared" ca="1" si="6"/>
        <v/>
      </c>
      <c r="AB20" s="205" t="str">
        <f t="shared" ca="1" si="7"/>
        <v/>
      </c>
      <c r="AC20" s="27" t="str">
        <f t="shared" ca="1" si="8"/>
        <v/>
      </c>
      <c r="AD20" s="27" t="str">
        <f t="shared" ca="1" si="9"/>
        <v/>
      </c>
      <c r="AE20" s="261" t="str">
        <f t="shared" ca="1" si="10"/>
        <v/>
      </c>
      <c r="AF20" s="193" t="str">
        <f t="shared" ca="1" si="11"/>
        <v/>
      </c>
      <c r="AG20" s="193" t="str">
        <f t="shared" ca="1" si="12"/>
        <v/>
      </c>
    </row>
    <row r="21" spans="5:33"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</row>
    <row r="22" spans="5:33"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</row>
  </sheetData>
  <mergeCells count="9">
    <mergeCell ref="U4:U5"/>
    <mergeCell ref="W4:AD4"/>
    <mergeCell ref="AE4:AG4"/>
    <mergeCell ref="E4:G4"/>
    <mergeCell ref="H4:P4"/>
    <mergeCell ref="Q4:Q5"/>
    <mergeCell ref="S4:T4"/>
    <mergeCell ref="V4:V5"/>
    <mergeCell ref="R4:R5"/>
  </mergeCells>
  <phoneticPr fontId="1" type="noConversion"/>
  <dataValidations count="3">
    <dataValidation type="list" allowBlank="1" showInputMessage="1" showErrorMessage="1" sqref="K11:L20 R11:R20">
      <formula1>여부</formula1>
    </dataValidation>
    <dataValidation type="list" allowBlank="1" showInputMessage="1" showErrorMessage="1" error="목록에서 선택" sqref="S11:S20">
      <formula1>여부</formula1>
    </dataValidation>
    <dataValidation type="list" allowBlank="1" showInputMessage="1" showErrorMessage="1" sqref="Q11:Q20">
      <formula1>참여인력구분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/>
  </sheetPr>
  <dimension ref="E1:BE50"/>
  <sheetViews>
    <sheetView topLeftCell="E4" zoomScaleNormal="100" workbookViewId="0">
      <selection activeCell="E11" sqref="E11"/>
    </sheetView>
  </sheetViews>
  <sheetFormatPr defaultRowHeight="13.5"/>
  <cols>
    <col min="1" max="4" width="0" style="1" hidden="1" customWidth="1"/>
    <col min="5" max="5" width="6.625" style="1" customWidth="1"/>
    <col min="6" max="6" width="10.625" style="1" customWidth="1"/>
    <col min="7" max="7" width="14.375" style="1" customWidth="1"/>
    <col min="8" max="8" width="5.75" style="1" customWidth="1"/>
    <col min="9" max="9" width="14.375" style="1" customWidth="1"/>
    <col min="10" max="10" width="11.625" style="1" customWidth="1"/>
    <col min="11" max="11" width="11.75" style="1" customWidth="1"/>
    <col min="12" max="12" width="4.625" style="1" customWidth="1"/>
    <col min="13" max="13" width="10.625" style="1" customWidth="1"/>
    <col min="14" max="14" width="11" style="1" customWidth="1"/>
    <col min="15" max="15" width="12.625" style="1" customWidth="1"/>
    <col min="16" max="16" width="15.25" style="1" customWidth="1"/>
    <col min="17" max="17" width="22.75" style="1" customWidth="1"/>
    <col min="18" max="18" width="10.625" style="1" customWidth="1"/>
    <col min="19" max="19" width="8.625" style="1" customWidth="1"/>
    <col min="20" max="21" width="7.625" style="1" customWidth="1"/>
    <col min="22" max="22" width="7.125" style="1" customWidth="1"/>
    <col min="23" max="23" width="7.625" style="1" customWidth="1"/>
    <col min="24" max="24" width="10.625" style="1" customWidth="1"/>
    <col min="25" max="26" width="7.625" style="1" customWidth="1"/>
    <col min="27" max="27" width="8.625" style="1" customWidth="1"/>
    <col min="28" max="28" width="4.625" style="1" customWidth="1"/>
    <col min="29" max="29" width="6.5" style="1" customWidth="1"/>
    <col min="30" max="30" width="6.625" style="1" customWidth="1"/>
    <col min="31" max="31" width="4.625" style="1" customWidth="1"/>
    <col min="32" max="33" width="7.625" style="1" customWidth="1"/>
    <col min="34" max="34" width="18.625" style="1" customWidth="1"/>
    <col min="35" max="36" width="10.625" style="1" customWidth="1"/>
    <col min="37" max="37" width="9.25" style="1" customWidth="1"/>
    <col min="38" max="38" width="5.75" style="1" customWidth="1"/>
    <col min="39" max="39" width="5.875" style="1" customWidth="1"/>
    <col min="40" max="42" width="6.625" style="1" customWidth="1"/>
    <col min="43" max="43" width="28.125" style="1" customWidth="1"/>
    <col min="44" max="44" width="19.25" style="1" customWidth="1"/>
    <col min="45" max="45" width="16.125" style="1" customWidth="1"/>
    <col min="46" max="46" width="23.125" style="1" customWidth="1"/>
    <col min="47" max="48" width="16.125" style="1" customWidth="1"/>
    <col min="49" max="49" width="7.875" style="1" customWidth="1"/>
    <col min="50" max="50" width="7.5" style="1" customWidth="1"/>
    <col min="51" max="52" width="9.75" style="1" bestFit="1" customWidth="1"/>
    <col min="53" max="53" width="6.375" style="1" customWidth="1"/>
    <col min="54" max="54" width="10.625" style="1" customWidth="1"/>
    <col min="55" max="55" width="6.625" style="1" customWidth="1"/>
    <col min="56" max="57" width="9.625" style="1" customWidth="1"/>
    <col min="58" max="16384" width="9" style="1"/>
  </cols>
  <sheetData>
    <row r="1" spans="5:57" hidden="1"/>
    <row r="2" spans="5:57" ht="9.75" hidden="1" customHeight="1"/>
    <row r="3" spans="5:57" ht="21.75" hidden="1" customHeight="1" thickBot="1"/>
    <row r="4" spans="5:57" ht="48.75" customHeight="1">
      <c r="E4" s="445" t="s">
        <v>1954</v>
      </c>
      <c r="F4" s="445"/>
      <c r="G4" s="445" t="s">
        <v>1989</v>
      </c>
      <c r="H4" s="445"/>
      <c r="I4" s="445" t="s">
        <v>1990</v>
      </c>
      <c r="J4" s="445"/>
      <c r="K4" s="445"/>
      <c r="L4" s="445"/>
      <c r="M4" s="438" t="s">
        <v>1991</v>
      </c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9" t="s">
        <v>1858</v>
      </c>
      <c r="Y4" s="440"/>
      <c r="Z4" s="440"/>
      <c r="AA4" s="440"/>
      <c r="AB4" s="441"/>
      <c r="AC4" s="413" t="s">
        <v>1859</v>
      </c>
      <c r="AD4" s="415"/>
      <c r="AE4" s="445" t="s">
        <v>1860</v>
      </c>
      <c r="AF4" s="445"/>
      <c r="AG4" s="445"/>
      <c r="AH4" s="445"/>
      <c r="AI4" s="429" t="s">
        <v>1992</v>
      </c>
      <c r="AJ4" s="429"/>
      <c r="AK4" s="446" t="s">
        <v>179</v>
      </c>
      <c r="AL4" s="429" t="s">
        <v>1993</v>
      </c>
      <c r="AM4" s="429"/>
      <c r="AN4" s="429"/>
      <c r="AO4" s="429"/>
      <c r="AP4" s="429"/>
      <c r="AQ4" s="430"/>
      <c r="AR4" s="450" t="s">
        <v>1994</v>
      </c>
      <c r="AS4" s="451"/>
      <c r="AT4" s="451"/>
      <c r="AU4" s="451"/>
      <c r="AV4" s="451"/>
      <c r="AW4" s="451"/>
      <c r="AX4" s="451"/>
      <c r="AY4" s="451"/>
      <c r="AZ4" s="451"/>
      <c r="BA4" s="452"/>
      <c r="BB4" s="448" t="s">
        <v>1861</v>
      </c>
      <c r="BC4" s="445" t="s">
        <v>1995</v>
      </c>
      <c r="BD4" s="445"/>
      <c r="BE4" s="445"/>
    </row>
    <row r="5" spans="5:57" ht="42.75" customHeight="1">
      <c r="E5" s="236" t="s">
        <v>1963</v>
      </c>
      <c r="F5" s="77" t="s">
        <v>1964</v>
      </c>
      <c r="G5" s="229" t="s">
        <v>1996</v>
      </c>
      <c r="H5" s="229" t="s">
        <v>1997</v>
      </c>
      <c r="I5" s="229" t="s">
        <v>1998</v>
      </c>
      <c r="J5" s="229" t="s">
        <v>1918</v>
      </c>
      <c r="K5" s="229" t="s">
        <v>1919</v>
      </c>
      <c r="L5" s="229" t="s">
        <v>1997</v>
      </c>
      <c r="M5" s="232" t="s">
        <v>1999</v>
      </c>
      <c r="N5" s="233" t="s">
        <v>2000</v>
      </c>
      <c r="O5" s="236" t="s">
        <v>2001</v>
      </c>
      <c r="P5" s="236" t="s">
        <v>2002</v>
      </c>
      <c r="Q5" s="236" t="s">
        <v>2003</v>
      </c>
      <c r="R5" s="60" t="s">
        <v>2004</v>
      </c>
      <c r="S5" s="236" t="s">
        <v>2005</v>
      </c>
      <c r="T5" s="236" t="s">
        <v>2006</v>
      </c>
      <c r="U5" s="236" t="s">
        <v>2007</v>
      </c>
      <c r="V5" s="229" t="s">
        <v>2008</v>
      </c>
      <c r="W5" s="61" t="s">
        <v>2009</v>
      </c>
      <c r="X5" s="37" t="s">
        <v>2010</v>
      </c>
      <c r="Y5" s="236" t="s">
        <v>1980</v>
      </c>
      <c r="Z5" s="236" t="s">
        <v>2011</v>
      </c>
      <c r="AA5" s="229" t="s">
        <v>2012</v>
      </c>
      <c r="AB5" s="229" t="s">
        <v>2013</v>
      </c>
      <c r="AC5" s="236" t="s">
        <v>2014</v>
      </c>
      <c r="AD5" s="236" t="s">
        <v>2015</v>
      </c>
      <c r="AE5" s="236" t="s">
        <v>2016</v>
      </c>
      <c r="AF5" s="236" t="s">
        <v>2011</v>
      </c>
      <c r="AG5" s="236" t="s">
        <v>2017</v>
      </c>
      <c r="AH5" s="236" t="s">
        <v>2018</v>
      </c>
      <c r="AI5" s="37" t="s">
        <v>2019</v>
      </c>
      <c r="AJ5" s="37" t="s">
        <v>2020</v>
      </c>
      <c r="AK5" s="447"/>
      <c r="AL5" s="235" t="s">
        <v>2021</v>
      </c>
      <c r="AM5" s="235" t="s">
        <v>2022</v>
      </c>
      <c r="AN5" s="235" t="s">
        <v>2023</v>
      </c>
      <c r="AO5" s="235" t="s">
        <v>2024</v>
      </c>
      <c r="AP5" s="236" t="s">
        <v>2025</v>
      </c>
      <c r="AQ5" s="231" t="s">
        <v>2026</v>
      </c>
      <c r="AR5" s="210" t="s">
        <v>2027</v>
      </c>
      <c r="AS5" s="251" t="s">
        <v>2028</v>
      </c>
      <c r="AT5" s="251" t="s">
        <v>2029</v>
      </c>
      <c r="AU5" s="252" t="s">
        <v>2030</v>
      </c>
      <c r="AV5" s="251" t="s">
        <v>2031</v>
      </c>
      <c r="AW5" s="251" t="s">
        <v>2032</v>
      </c>
      <c r="AX5" s="252" t="s">
        <v>95</v>
      </c>
      <c r="AY5" s="252" t="s">
        <v>2033</v>
      </c>
      <c r="AZ5" s="252" t="s">
        <v>2034</v>
      </c>
      <c r="BA5" s="246" t="s">
        <v>2035</v>
      </c>
      <c r="BB5" s="449"/>
      <c r="BC5" s="236" t="s">
        <v>1963</v>
      </c>
      <c r="BD5" s="236" t="s">
        <v>2036</v>
      </c>
      <c r="BE5" s="236" t="s">
        <v>2037</v>
      </c>
    </row>
    <row r="6" spans="5:57" hidden="1">
      <c r="E6" s="80"/>
      <c r="F6" s="81"/>
      <c r="G6" s="82"/>
      <c r="H6" s="82"/>
      <c r="I6" s="82"/>
      <c r="J6" s="82"/>
      <c r="K6" s="82"/>
      <c r="L6" s="82"/>
      <c r="M6" s="85"/>
      <c r="N6" s="66"/>
      <c r="O6" s="85"/>
      <c r="P6" s="85"/>
      <c r="Q6" s="85"/>
      <c r="R6" s="83"/>
      <c r="S6" s="84"/>
      <c r="T6" s="86"/>
      <c r="U6" s="86"/>
      <c r="V6" s="87"/>
      <c r="W6" s="88"/>
      <c r="X6" s="89"/>
      <c r="Y6" s="86"/>
      <c r="Z6" s="86"/>
      <c r="AA6" s="82"/>
      <c r="AB6" s="30"/>
      <c r="AC6" s="30"/>
      <c r="AD6" s="30"/>
      <c r="AE6" s="80"/>
      <c r="AF6" s="86"/>
      <c r="AG6" s="86"/>
      <c r="AH6" s="85"/>
      <c r="AI6" s="83"/>
      <c r="AJ6" s="83"/>
      <c r="AK6" s="83"/>
      <c r="AL6" s="84"/>
      <c r="AM6" s="84"/>
      <c r="AN6" s="80"/>
      <c r="AO6" s="80"/>
      <c r="AP6" s="80"/>
      <c r="AQ6" s="92"/>
      <c r="AR6" s="211"/>
      <c r="AS6" s="92"/>
      <c r="AT6" s="92"/>
      <c r="AU6" s="8"/>
      <c r="AV6" s="92"/>
      <c r="AW6" s="92"/>
      <c r="AX6" s="8"/>
      <c r="AY6" s="92"/>
      <c r="AZ6" s="92"/>
      <c r="BA6" s="219"/>
      <c r="BB6" s="85"/>
      <c r="BC6" s="80"/>
      <c r="BD6" s="85"/>
      <c r="BE6" s="86"/>
    </row>
    <row r="7" spans="5:57" hidden="1">
      <c r="E7" s="80"/>
      <c r="F7" s="81"/>
      <c r="G7" s="82"/>
      <c r="H7" s="82"/>
      <c r="I7" s="82"/>
      <c r="J7" s="82"/>
      <c r="K7" s="82"/>
      <c r="L7" s="82"/>
      <c r="M7" s="85"/>
      <c r="N7" s="66"/>
      <c r="O7" s="85"/>
      <c r="P7" s="85"/>
      <c r="Q7" s="85"/>
      <c r="R7" s="83"/>
      <c r="S7" s="84"/>
      <c r="T7" s="86"/>
      <c r="U7" s="86"/>
      <c r="V7" s="87"/>
      <c r="W7" s="88"/>
      <c r="X7" s="89"/>
      <c r="Y7" s="86"/>
      <c r="Z7" s="86"/>
      <c r="AA7" s="82"/>
      <c r="AB7" s="30"/>
      <c r="AC7" s="30"/>
      <c r="AD7" s="30"/>
      <c r="AE7" s="80"/>
      <c r="AF7" s="86"/>
      <c r="AG7" s="86"/>
      <c r="AH7" s="85"/>
      <c r="AI7" s="83"/>
      <c r="AJ7" s="83"/>
      <c r="AK7" s="83"/>
      <c r="AL7" s="84"/>
      <c r="AM7" s="84"/>
      <c r="AN7" s="80"/>
      <c r="AO7" s="80"/>
      <c r="AP7" s="80"/>
      <c r="AQ7" s="92"/>
      <c r="AR7" s="211"/>
      <c r="AS7" s="92"/>
      <c r="AT7" s="92"/>
      <c r="AU7" s="8"/>
      <c r="AV7" s="92"/>
      <c r="AW7" s="92"/>
      <c r="AX7" s="8"/>
      <c r="AY7" s="92"/>
      <c r="AZ7" s="92"/>
      <c r="BA7" s="219"/>
      <c r="BB7" s="85"/>
      <c r="BC7" s="80"/>
      <c r="BD7" s="85"/>
      <c r="BE7" s="86"/>
    </row>
    <row r="8" spans="5:57" hidden="1">
      <c r="E8" s="80"/>
      <c r="F8" s="81"/>
      <c r="G8" s="82"/>
      <c r="H8" s="82"/>
      <c r="I8" s="82"/>
      <c r="J8" s="82"/>
      <c r="K8" s="82"/>
      <c r="L8" s="82"/>
      <c r="M8" s="85"/>
      <c r="N8" s="66"/>
      <c r="O8" s="85"/>
      <c r="P8" s="85"/>
      <c r="Q8" s="85"/>
      <c r="R8" s="83"/>
      <c r="S8" s="84"/>
      <c r="T8" s="86"/>
      <c r="U8" s="86"/>
      <c r="V8" s="87"/>
      <c r="W8" s="88"/>
      <c r="X8" s="89"/>
      <c r="Y8" s="86"/>
      <c r="Z8" s="86"/>
      <c r="AA8" s="82"/>
      <c r="AB8" s="30"/>
      <c r="AC8" s="30"/>
      <c r="AD8" s="30"/>
      <c r="AE8" s="80"/>
      <c r="AF8" s="86"/>
      <c r="AG8" s="86"/>
      <c r="AH8" s="85"/>
      <c r="AI8" s="83"/>
      <c r="AJ8" s="83"/>
      <c r="AK8" s="83"/>
      <c r="AL8" s="84"/>
      <c r="AM8" s="84"/>
      <c r="AN8" s="80"/>
      <c r="AO8" s="80"/>
      <c r="AP8" s="80"/>
      <c r="AQ8" s="92"/>
      <c r="AR8" s="211"/>
      <c r="AS8" s="92"/>
      <c r="AT8" s="92"/>
      <c r="AU8" s="8"/>
      <c r="AV8" s="92"/>
      <c r="AW8" s="92"/>
      <c r="AX8" s="8"/>
      <c r="AY8" s="92"/>
      <c r="AZ8" s="92"/>
      <c r="BA8" s="219"/>
      <c r="BB8" s="85"/>
      <c r="BC8" s="80"/>
      <c r="BD8" s="85"/>
      <c r="BE8" s="86"/>
    </row>
    <row r="9" spans="5:57" hidden="1">
      <c r="E9" s="80"/>
      <c r="F9" s="81"/>
      <c r="G9" s="82"/>
      <c r="H9" s="82"/>
      <c r="I9" s="82"/>
      <c r="J9" s="82"/>
      <c r="K9" s="82"/>
      <c r="L9" s="82"/>
      <c r="M9" s="85"/>
      <c r="N9" s="41"/>
      <c r="O9" s="85"/>
      <c r="P9" s="85"/>
      <c r="Q9" s="85"/>
      <c r="R9" s="83"/>
      <c r="S9" s="84"/>
      <c r="T9" s="86"/>
      <c r="U9" s="86"/>
      <c r="V9" s="87"/>
      <c r="W9" s="88"/>
      <c r="X9" s="89"/>
      <c r="Y9" s="86"/>
      <c r="Z9" s="86"/>
      <c r="AA9" s="82"/>
      <c r="AB9" s="30"/>
      <c r="AC9" s="30"/>
      <c r="AD9" s="30"/>
      <c r="AE9" s="80"/>
      <c r="AF9" s="86"/>
      <c r="AG9" s="86"/>
      <c r="AH9" s="85"/>
      <c r="AI9" s="83"/>
      <c r="AJ9" s="83"/>
      <c r="AK9" s="83"/>
      <c r="AL9" s="84"/>
      <c r="AM9" s="84"/>
      <c r="AN9" s="80"/>
      <c r="AO9" s="80"/>
      <c r="AP9" s="80"/>
      <c r="AQ9" s="92"/>
      <c r="AR9" s="211"/>
      <c r="AS9" s="92"/>
      <c r="AT9" s="92"/>
      <c r="AU9" s="8"/>
      <c r="AV9" s="92"/>
      <c r="AW9" s="92"/>
      <c r="AX9" s="8"/>
      <c r="AY9" s="92"/>
      <c r="AZ9" s="92"/>
      <c r="BA9" s="219"/>
      <c r="BB9" s="85"/>
      <c r="BC9" s="80"/>
      <c r="BD9" s="85"/>
      <c r="BE9" s="86"/>
    </row>
    <row r="10" spans="5:57" hidden="1">
      <c r="E10" s="80"/>
      <c r="F10" s="81"/>
      <c r="G10" s="82"/>
      <c r="H10" s="82"/>
      <c r="I10" s="82"/>
      <c r="J10" s="82"/>
      <c r="K10" s="82"/>
      <c r="L10" s="82"/>
      <c r="M10" s="85"/>
      <c r="N10" s="41"/>
      <c r="O10" s="85"/>
      <c r="P10" s="85"/>
      <c r="Q10" s="85"/>
      <c r="R10" s="83"/>
      <c r="S10" s="84"/>
      <c r="T10" s="86"/>
      <c r="U10" s="86"/>
      <c r="V10" s="87"/>
      <c r="W10" s="88"/>
      <c r="X10" s="89"/>
      <c r="Y10" s="86"/>
      <c r="Z10" s="86"/>
      <c r="AA10" s="82"/>
      <c r="AB10" s="30"/>
      <c r="AC10" s="30"/>
      <c r="AD10" s="30"/>
      <c r="AE10" s="80"/>
      <c r="AF10" s="86"/>
      <c r="AG10" s="86"/>
      <c r="AH10" s="85"/>
      <c r="AI10" s="83"/>
      <c r="AJ10" s="83"/>
      <c r="AK10" s="83"/>
      <c r="AL10" s="84"/>
      <c r="AM10" s="84"/>
      <c r="AN10" s="80"/>
      <c r="AO10" s="80"/>
      <c r="AP10" s="80"/>
      <c r="AQ10" s="92"/>
      <c r="AR10" s="211"/>
      <c r="AS10" s="92"/>
      <c r="AT10" s="92"/>
      <c r="AU10" s="8"/>
      <c r="AV10" s="92"/>
      <c r="AW10" s="92"/>
      <c r="AX10" s="8"/>
      <c r="AY10" s="92"/>
      <c r="AZ10" s="92"/>
      <c r="BA10" s="219"/>
      <c r="BB10" s="85"/>
      <c r="BC10" s="80"/>
      <c r="BD10" s="85"/>
      <c r="BE10" s="86"/>
    </row>
    <row r="11" spans="5:57" ht="27">
      <c r="E11" s="56" t="s">
        <v>142</v>
      </c>
      <c r="F11" s="90">
        <f t="shared" ref="F11:F50" si="0">IF(ISBLANK($E11), "", VLOOKUP($E11,대표이사_참여인력_개요,2,FALSE))</f>
        <v>700101</v>
      </c>
      <c r="G11" s="75" t="s">
        <v>163</v>
      </c>
      <c r="H11" s="169">
        <f t="shared" ref="H11:H50" ca="1" si="1">IF(ISBLANK(G11),"",SUMPRODUCT( (OFFSET(대표이사_참여인력_경력,0,0,ROWS(대표이사_참여인력_경력),1)=$E11)*1, (OFFSET(대표이사_참여인력_경력,0,3,ROWS(대표이사_참여인력_경력),1)=$G11)*1, OFFSET(대표이사_참여인력_경력,0,7,ROWS(대표이사_참여인력_경력),1) ) /COUNTIFS(OFFSET(대표이사_참여인력_경력,0,0,ROWS(대표이사_참여인력_경력),1),$E11,OFFSET(대표이사_참여인력_경력,0,3,ROWS(대표이사_참여인력_경력),1),$G11))</f>
        <v>3</v>
      </c>
      <c r="I11" s="73" t="s">
        <v>1559</v>
      </c>
      <c r="J11" s="31">
        <v>41640</v>
      </c>
      <c r="K11" s="31">
        <v>42369</v>
      </c>
      <c r="L11" s="169">
        <f t="shared" ref="L11:L50" ca="1" si="2">IF(ISBLANK(I11),"",SUMPRODUCT( (OFFSET(대표이사_참여인력_경력,0,0,ROWS(대표이사_참여인력_경력),1)=$E11)*1, (OFFSET(대표이사_참여인력_경력,0,3,ROWS(대표이사_참여인력_경력),1)=$G11)*1, (OFFSET(대표이사_참여인력_경력,0,8,ROWS(대표이사_참여인력_경력),1)=$I11)*1, OFFSET(대표이사_참여인력_경력,0,13,ROWS(대표이사_참여인력_경력),1) ) /COUNTIFS(OFFSET(대표이사_참여인력_경력,0,0,ROWS(대표이사_참여인력_경력),1),$E11,OFFSET(대표이사_참여인력_경력,0,3,ROWS(대표이사_참여인력_경력),1),$G11,OFFSET(대표이사_참여인력_경력,0,8,ROWS(대표이사_참여인력_경력),1),$I11 ))</f>
        <v>1.9972602739726026</v>
      </c>
      <c r="M11" s="91" t="s">
        <v>173</v>
      </c>
      <c r="N11" s="194" t="s">
        <v>91</v>
      </c>
      <c r="O11" s="22" t="s">
        <v>165</v>
      </c>
      <c r="P11" s="8" t="s">
        <v>1492</v>
      </c>
      <c r="Q11" s="8"/>
      <c r="R11" s="31">
        <v>39007</v>
      </c>
      <c r="S11" s="8" t="s">
        <v>135</v>
      </c>
      <c r="T11" s="32">
        <v>1000</v>
      </c>
      <c r="U11" s="162">
        <v>0.501</v>
      </c>
      <c r="V11" s="73" t="s">
        <v>136</v>
      </c>
      <c r="W11" s="74">
        <v>0.14599999999999999</v>
      </c>
      <c r="X11" s="24">
        <v>40157</v>
      </c>
      <c r="Y11" s="32">
        <v>1146</v>
      </c>
      <c r="Z11" s="32">
        <v>500</v>
      </c>
      <c r="AA11" s="73" t="s">
        <v>137</v>
      </c>
      <c r="AB11" s="54">
        <f>IF(ISBLANK(X11),"",DATEDIF(R11,X11,"d")/365)</f>
        <v>3.1506849315068495</v>
      </c>
      <c r="AC11" s="76" t="s">
        <v>164</v>
      </c>
      <c r="AD11" s="222">
        <v>500</v>
      </c>
      <c r="AE11" s="56" t="s">
        <v>164</v>
      </c>
      <c r="AF11" s="32">
        <v>0</v>
      </c>
      <c r="AG11" s="32">
        <v>0</v>
      </c>
      <c r="AH11" s="6"/>
      <c r="AI11" s="31">
        <v>36892</v>
      </c>
      <c r="AJ11" s="31">
        <v>42370</v>
      </c>
      <c r="AK11" s="207" t="s">
        <v>1488</v>
      </c>
      <c r="AL11" s="56" t="s">
        <v>164</v>
      </c>
      <c r="AM11" s="56" t="s">
        <v>140</v>
      </c>
      <c r="AN11" s="56" t="s">
        <v>140</v>
      </c>
      <c r="AO11" s="56" t="s">
        <v>140</v>
      </c>
      <c r="AP11" s="56" t="s">
        <v>140</v>
      </c>
      <c r="AQ11" s="209"/>
      <c r="AR11" s="212" t="s">
        <v>2122</v>
      </c>
      <c r="AS11" s="78" t="s">
        <v>339</v>
      </c>
      <c r="AT11" s="78" t="s">
        <v>164</v>
      </c>
      <c r="AU11" s="8" t="s">
        <v>157</v>
      </c>
      <c r="AV11" s="78" t="s">
        <v>1348</v>
      </c>
      <c r="AW11" s="147">
        <f>IFERROR(VLOOKUP(AV11,'공직유관단체 코드'!$C$5:$D$1037,2,),"")</f>
        <v>957</v>
      </c>
      <c r="AX11" s="159">
        <v>0.5</v>
      </c>
      <c r="AY11" s="24">
        <v>36892</v>
      </c>
      <c r="AZ11" s="24">
        <v>38352</v>
      </c>
      <c r="BA11" s="220">
        <f>IF(ISBLANK(AY11),"",DATEDIF(AY11,AZ11,"d")/365)</f>
        <v>4</v>
      </c>
      <c r="BB11" s="91"/>
      <c r="BC11" s="56" t="s">
        <v>174</v>
      </c>
      <c r="BD11" s="75" t="s">
        <v>175</v>
      </c>
      <c r="BE11" s="58" t="s">
        <v>176</v>
      </c>
    </row>
    <row r="12" spans="5:57" ht="40.5">
      <c r="E12" s="56" t="s">
        <v>177</v>
      </c>
      <c r="F12" s="90">
        <f t="shared" si="0"/>
        <v>700101</v>
      </c>
      <c r="G12" s="75" t="s">
        <v>175</v>
      </c>
      <c r="H12" s="169">
        <f t="shared" ca="1" si="1"/>
        <v>3</v>
      </c>
      <c r="I12" s="73" t="s">
        <v>1560</v>
      </c>
      <c r="J12" s="31">
        <v>42370</v>
      </c>
      <c r="K12" s="31">
        <v>42735</v>
      </c>
      <c r="L12" s="169">
        <f t="shared" ca="1" si="2"/>
        <v>1</v>
      </c>
      <c r="M12" s="91" t="s">
        <v>178</v>
      </c>
      <c r="N12" s="194" t="s">
        <v>91</v>
      </c>
      <c r="O12" s="22" t="s">
        <v>167</v>
      </c>
      <c r="P12" s="8"/>
      <c r="Q12" s="8"/>
      <c r="R12" s="31">
        <v>38813</v>
      </c>
      <c r="S12" s="8" t="s">
        <v>135</v>
      </c>
      <c r="T12" s="32">
        <v>510</v>
      </c>
      <c r="U12" s="162">
        <v>0.2</v>
      </c>
      <c r="V12" s="73" t="s">
        <v>1356</v>
      </c>
      <c r="W12" s="74">
        <v>0.1</v>
      </c>
      <c r="X12" s="24">
        <v>39927</v>
      </c>
      <c r="Y12" s="32">
        <v>200</v>
      </c>
      <c r="Z12" s="32">
        <v>100</v>
      </c>
      <c r="AA12" s="73" t="s">
        <v>137</v>
      </c>
      <c r="AB12" s="54">
        <f t="shared" ref="AB12:AB50" si="3">IF(ISBLANK(X12),"",DATEDIF(R12,X12,"d")/365)</f>
        <v>3.0520547945205481</v>
      </c>
      <c r="AC12" s="76" t="s">
        <v>140</v>
      </c>
      <c r="AD12" s="222"/>
      <c r="AE12" s="56" t="s">
        <v>164</v>
      </c>
      <c r="AF12" s="32">
        <v>410</v>
      </c>
      <c r="AG12" s="32">
        <v>550</v>
      </c>
      <c r="AH12" s="6" t="s">
        <v>170</v>
      </c>
      <c r="AI12" s="31">
        <v>40544</v>
      </c>
      <c r="AJ12" s="31">
        <v>42370</v>
      </c>
      <c r="AK12" s="207" t="s">
        <v>1497</v>
      </c>
      <c r="AL12" s="56" t="s">
        <v>164</v>
      </c>
      <c r="AM12" s="56" t="s">
        <v>164</v>
      </c>
      <c r="AN12" s="56" t="s">
        <v>164</v>
      </c>
      <c r="AO12" s="56" t="s">
        <v>140</v>
      </c>
      <c r="AP12" s="56" t="s">
        <v>164</v>
      </c>
      <c r="AQ12" s="209"/>
      <c r="AR12" s="212"/>
      <c r="AS12" s="78"/>
      <c r="AT12" s="78"/>
      <c r="AU12" s="8" t="s">
        <v>160</v>
      </c>
      <c r="AV12" s="78"/>
      <c r="AW12" s="147" t="str">
        <f>IFERROR(VLOOKUP(AV12,'공직유관단체 코드'!$C$5:$D$1037,2,),"")</f>
        <v/>
      </c>
      <c r="AX12" s="159">
        <v>0.5</v>
      </c>
      <c r="AY12" s="172">
        <v>36892</v>
      </c>
      <c r="AZ12" s="172">
        <v>38352</v>
      </c>
      <c r="BA12" s="220">
        <f t="shared" ref="BA12:BA49" si="4">IF(ISBLANK(AY12),"",DATEDIF(AY12,AZ12,"d")/365)</f>
        <v>4</v>
      </c>
      <c r="BB12" s="91"/>
      <c r="BC12" s="56" t="s">
        <v>174</v>
      </c>
      <c r="BD12" s="75" t="s">
        <v>175</v>
      </c>
      <c r="BE12" s="58" t="s">
        <v>176</v>
      </c>
    </row>
    <row r="13" spans="5:57" ht="40.5">
      <c r="E13" s="56" t="s">
        <v>2137</v>
      </c>
      <c r="F13" s="90">
        <f t="shared" si="0"/>
        <v>700101</v>
      </c>
      <c r="G13" s="75" t="s">
        <v>2138</v>
      </c>
      <c r="H13" s="169">
        <f t="shared" ca="1" si="1"/>
        <v>6.087671232876712</v>
      </c>
      <c r="I13" s="73" t="s">
        <v>2146</v>
      </c>
      <c r="J13" s="31"/>
      <c r="K13" s="31"/>
      <c r="L13" s="169">
        <f t="shared" ca="1" si="2"/>
        <v>6.087671232876712</v>
      </c>
      <c r="M13" s="91" t="s">
        <v>2147</v>
      </c>
      <c r="N13" s="194" t="s">
        <v>91</v>
      </c>
      <c r="O13" s="22" t="s">
        <v>167</v>
      </c>
      <c r="P13" s="8"/>
      <c r="Q13" s="8"/>
      <c r="R13" s="31">
        <v>38813</v>
      </c>
      <c r="S13" s="8" t="s">
        <v>92</v>
      </c>
      <c r="T13" s="32">
        <v>390</v>
      </c>
      <c r="U13" s="162">
        <v>5.8700000000000002E-2</v>
      </c>
      <c r="V13" s="73" t="s">
        <v>166</v>
      </c>
      <c r="W13" s="74">
        <v>0.08</v>
      </c>
      <c r="X13" s="24">
        <v>39927</v>
      </c>
      <c r="Y13" s="32">
        <v>200</v>
      </c>
      <c r="Z13" s="32">
        <v>150</v>
      </c>
      <c r="AA13" s="73" t="s">
        <v>137</v>
      </c>
      <c r="AB13" s="54">
        <f t="shared" si="3"/>
        <v>3.0520547945205481</v>
      </c>
      <c r="AC13" s="76" t="s">
        <v>164</v>
      </c>
      <c r="AD13" s="222">
        <v>100</v>
      </c>
      <c r="AE13" s="56" t="s">
        <v>164</v>
      </c>
      <c r="AF13" s="32">
        <v>140</v>
      </c>
      <c r="AG13" s="32">
        <v>0</v>
      </c>
      <c r="AH13" s="6" t="s">
        <v>172</v>
      </c>
      <c r="AI13" s="31">
        <v>40544</v>
      </c>
      <c r="AJ13" s="31">
        <v>42370</v>
      </c>
      <c r="AK13" s="207" t="s">
        <v>1488</v>
      </c>
      <c r="AL13" s="56" t="s">
        <v>140</v>
      </c>
      <c r="AM13" s="56" t="s">
        <v>140</v>
      </c>
      <c r="AN13" s="56" t="s">
        <v>140</v>
      </c>
      <c r="AO13" s="56" t="s">
        <v>164</v>
      </c>
      <c r="AP13" s="56" t="s">
        <v>164</v>
      </c>
      <c r="AQ13" s="209"/>
      <c r="AR13" s="212" t="s">
        <v>1414</v>
      </c>
      <c r="AS13" s="78" t="s">
        <v>339</v>
      </c>
      <c r="AT13" s="78" t="s">
        <v>164</v>
      </c>
      <c r="AU13" s="8" t="s">
        <v>160</v>
      </c>
      <c r="AV13" s="78" t="s">
        <v>1273</v>
      </c>
      <c r="AW13" s="147">
        <f>IFERROR(VLOOKUP(AV13,'공직유관단체 코드'!$C$5:$D$1037,2,),"")</f>
        <v>957</v>
      </c>
      <c r="AX13" s="159">
        <v>0.5</v>
      </c>
      <c r="AY13" s="172">
        <v>36892</v>
      </c>
      <c r="AZ13" s="172">
        <v>38352</v>
      </c>
      <c r="BA13" s="220">
        <f t="shared" si="4"/>
        <v>4</v>
      </c>
      <c r="BB13" s="91"/>
      <c r="BC13" s="56" t="s">
        <v>2137</v>
      </c>
      <c r="BD13" s="75" t="s">
        <v>2138</v>
      </c>
      <c r="BE13" s="58" t="s">
        <v>2151</v>
      </c>
    </row>
    <row r="14" spans="5:57" ht="40.5">
      <c r="E14" s="56" t="s">
        <v>2135</v>
      </c>
      <c r="F14" s="90">
        <f t="shared" si="0"/>
        <v>700101</v>
      </c>
      <c r="G14" s="75" t="s">
        <v>2144</v>
      </c>
      <c r="H14" s="169">
        <f t="shared" ca="1" si="1"/>
        <v>0.49589041095890413</v>
      </c>
      <c r="I14" s="73" t="s">
        <v>155</v>
      </c>
      <c r="J14" s="31">
        <v>40087</v>
      </c>
      <c r="K14" s="31">
        <v>40268</v>
      </c>
      <c r="L14" s="169">
        <f t="shared" ca="1" si="2"/>
        <v>0.49589041095890413</v>
      </c>
      <c r="M14" s="91" t="s">
        <v>2147</v>
      </c>
      <c r="N14" s="194" t="s">
        <v>91</v>
      </c>
      <c r="O14" s="22" t="s">
        <v>167</v>
      </c>
      <c r="P14" s="8"/>
      <c r="Q14" s="8"/>
      <c r="R14" s="31">
        <v>38813</v>
      </c>
      <c r="S14" s="8" t="s">
        <v>92</v>
      </c>
      <c r="T14" s="32">
        <v>390</v>
      </c>
      <c r="U14" s="162">
        <v>0.03</v>
      </c>
      <c r="V14" s="73" t="s">
        <v>1356</v>
      </c>
      <c r="W14" s="74">
        <v>0.08</v>
      </c>
      <c r="X14" s="24">
        <v>39927</v>
      </c>
      <c r="Y14" s="32">
        <v>200</v>
      </c>
      <c r="Z14" s="32">
        <v>150</v>
      </c>
      <c r="AA14" s="73" t="s">
        <v>137</v>
      </c>
      <c r="AB14" s="54">
        <f t="shared" si="3"/>
        <v>3.0520547945205481</v>
      </c>
      <c r="AC14" s="76" t="s">
        <v>140</v>
      </c>
      <c r="AD14" s="222"/>
      <c r="AE14" s="56" t="s">
        <v>164</v>
      </c>
      <c r="AF14" s="32">
        <v>240</v>
      </c>
      <c r="AG14" s="32">
        <v>300</v>
      </c>
      <c r="AH14" s="6" t="s">
        <v>172</v>
      </c>
      <c r="AI14" s="31">
        <v>40544</v>
      </c>
      <c r="AJ14" s="31">
        <v>42370</v>
      </c>
      <c r="AK14" s="207" t="s">
        <v>1488</v>
      </c>
      <c r="AL14" s="56" t="s">
        <v>140</v>
      </c>
      <c r="AM14" s="56" t="s">
        <v>140</v>
      </c>
      <c r="AN14" s="56" t="s">
        <v>140</v>
      </c>
      <c r="AO14" s="56" t="s">
        <v>164</v>
      </c>
      <c r="AP14" s="56" t="s">
        <v>164</v>
      </c>
      <c r="AQ14" s="209"/>
      <c r="AR14" s="212" t="s">
        <v>1414</v>
      </c>
      <c r="AS14" s="78" t="s">
        <v>339</v>
      </c>
      <c r="AT14" s="78" t="s">
        <v>140</v>
      </c>
      <c r="AU14" s="8" t="s">
        <v>160</v>
      </c>
      <c r="AV14" s="78" t="s">
        <v>1273</v>
      </c>
      <c r="AW14" s="147">
        <f>IFERROR(VLOOKUP(AV14,'공직유관단체 코드'!$C$5:$D$1037,2,),"")</f>
        <v>957</v>
      </c>
      <c r="AX14" s="159"/>
      <c r="AY14" s="172">
        <v>36892</v>
      </c>
      <c r="AZ14" s="172">
        <v>38352</v>
      </c>
      <c r="BA14" s="220">
        <f t="shared" si="4"/>
        <v>4</v>
      </c>
      <c r="BB14" s="91"/>
      <c r="BC14" s="56" t="s">
        <v>2137</v>
      </c>
      <c r="BD14" s="75" t="s">
        <v>2138</v>
      </c>
      <c r="BE14" s="58" t="s">
        <v>2151</v>
      </c>
    </row>
    <row r="15" spans="5:57" ht="27">
      <c r="E15" s="56" t="s">
        <v>2141</v>
      </c>
      <c r="F15" s="90">
        <f t="shared" si="0"/>
        <v>700101</v>
      </c>
      <c r="G15" s="75" t="s">
        <v>2144</v>
      </c>
      <c r="H15" s="169">
        <f t="shared" ca="1" si="1"/>
        <v>5</v>
      </c>
      <c r="I15" s="73"/>
      <c r="J15" s="31"/>
      <c r="K15" s="31"/>
      <c r="L15" s="169" t="str">
        <f t="shared" ca="1" si="2"/>
        <v/>
      </c>
      <c r="M15" s="91" t="s">
        <v>2148</v>
      </c>
      <c r="N15" s="194" t="s">
        <v>138</v>
      </c>
      <c r="O15" s="22" t="s">
        <v>165</v>
      </c>
      <c r="P15" s="8"/>
      <c r="Q15" s="8"/>
      <c r="R15" s="31">
        <v>39083</v>
      </c>
      <c r="S15" s="8" t="s">
        <v>168</v>
      </c>
      <c r="T15" s="32">
        <v>100</v>
      </c>
      <c r="U15" s="162">
        <v>0.02</v>
      </c>
      <c r="V15" s="73" t="s">
        <v>166</v>
      </c>
      <c r="W15" s="74">
        <v>7.0000000000000007E-2</v>
      </c>
      <c r="X15" s="24">
        <v>42370</v>
      </c>
      <c r="Y15" s="32">
        <v>120</v>
      </c>
      <c r="Z15" s="32">
        <v>100</v>
      </c>
      <c r="AA15" s="73" t="s">
        <v>169</v>
      </c>
      <c r="AB15" s="54">
        <f t="shared" si="3"/>
        <v>9.0054794520547947</v>
      </c>
      <c r="AC15" s="76" t="s">
        <v>140</v>
      </c>
      <c r="AD15" s="222"/>
      <c r="AE15" s="56" t="s">
        <v>164</v>
      </c>
      <c r="AF15" s="32">
        <v>0</v>
      </c>
      <c r="AG15" s="32">
        <v>0</v>
      </c>
      <c r="AH15" s="6"/>
      <c r="AI15" s="31">
        <v>39083</v>
      </c>
      <c r="AJ15" s="31">
        <v>42370</v>
      </c>
      <c r="AK15" s="207" t="s">
        <v>1488</v>
      </c>
      <c r="AL15" s="56" t="s">
        <v>140</v>
      </c>
      <c r="AM15" s="56" t="s">
        <v>140</v>
      </c>
      <c r="AN15" s="56" t="s">
        <v>140</v>
      </c>
      <c r="AO15" s="56" t="s">
        <v>140</v>
      </c>
      <c r="AP15" s="56" t="s">
        <v>164</v>
      </c>
      <c r="AQ15" s="209"/>
      <c r="AR15" s="212" t="s">
        <v>2150</v>
      </c>
      <c r="AS15" s="78" t="s">
        <v>1413</v>
      </c>
      <c r="AT15" s="78" t="s">
        <v>164</v>
      </c>
      <c r="AU15" s="8" t="s">
        <v>157</v>
      </c>
      <c r="AV15" s="78"/>
      <c r="AW15" s="147" t="str">
        <f>IFERROR(VLOOKUP(AV15,'공직유관단체 코드'!$C$5:$D$1037,2,),"")</f>
        <v/>
      </c>
      <c r="AX15" s="159"/>
      <c r="AY15" s="172"/>
      <c r="AZ15" s="172"/>
      <c r="BA15" s="220" t="str">
        <f t="shared" si="4"/>
        <v/>
      </c>
      <c r="BB15" s="91"/>
      <c r="BC15" s="56" t="s">
        <v>2137</v>
      </c>
      <c r="BD15" s="75" t="s">
        <v>2138</v>
      </c>
      <c r="BE15" s="58" t="s">
        <v>2151</v>
      </c>
    </row>
    <row r="16" spans="5:57" ht="27">
      <c r="E16" s="56" t="s">
        <v>2141</v>
      </c>
      <c r="F16" s="90">
        <f t="shared" si="0"/>
        <v>700101</v>
      </c>
      <c r="G16" s="75" t="s">
        <v>2145</v>
      </c>
      <c r="H16" s="169">
        <f t="shared" ca="1" si="1"/>
        <v>2.0849315068493151</v>
      </c>
      <c r="I16" s="73"/>
      <c r="J16" s="31"/>
      <c r="K16" s="31"/>
      <c r="L16" s="169" t="str">
        <f t="shared" ca="1" si="2"/>
        <v/>
      </c>
      <c r="M16" s="91" t="s">
        <v>2149</v>
      </c>
      <c r="N16" s="194" t="s">
        <v>171</v>
      </c>
      <c r="O16" s="22" t="s">
        <v>167</v>
      </c>
      <c r="P16" s="8"/>
      <c r="Q16" s="8"/>
      <c r="R16" s="31">
        <v>40544</v>
      </c>
      <c r="S16" s="8" t="s">
        <v>139</v>
      </c>
      <c r="T16" s="32">
        <v>150</v>
      </c>
      <c r="U16" s="162">
        <v>0.01</v>
      </c>
      <c r="V16" s="73" t="s">
        <v>166</v>
      </c>
      <c r="W16" s="74">
        <v>0.11</v>
      </c>
      <c r="X16" s="24">
        <v>42370</v>
      </c>
      <c r="Y16" s="32">
        <v>170</v>
      </c>
      <c r="Z16" s="32">
        <v>150</v>
      </c>
      <c r="AA16" s="73" t="s">
        <v>1350</v>
      </c>
      <c r="AB16" s="54">
        <f t="shared" si="3"/>
        <v>5.0027397260273974</v>
      </c>
      <c r="AC16" s="76" t="s">
        <v>140</v>
      </c>
      <c r="AD16" s="222"/>
      <c r="AE16" s="56" t="s">
        <v>140</v>
      </c>
      <c r="AF16" s="32">
        <v>0</v>
      </c>
      <c r="AG16" s="32">
        <v>0</v>
      </c>
      <c r="AH16" s="6"/>
      <c r="AI16" s="31">
        <v>40544</v>
      </c>
      <c r="AJ16" s="31">
        <v>42370</v>
      </c>
      <c r="AK16" s="207" t="s">
        <v>1498</v>
      </c>
      <c r="AL16" s="56" t="s">
        <v>164</v>
      </c>
      <c r="AM16" s="56" t="s">
        <v>164</v>
      </c>
      <c r="AN16" s="56" t="s">
        <v>164</v>
      </c>
      <c r="AO16" s="56" t="s">
        <v>140</v>
      </c>
      <c r="AP16" s="56" t="s">
        <v>164</v>
      </c>
      <c r="AQ16" s="209"/>
      <c r="AR16" s="212"/>
      <c r="AS16" s="78"/>
      <c r="AT16" s="78"/>
      <c r="AU16" s="8"/>
      <c r="AV16" s="78"/>
      <c r="AW16" s="147" t="str">
        <f>IFERROR(VLOOKUP(AV16,'공직유관단체 코드'!$C$5:$D$1037,2,),"")</f>
        <v/>
      </c>
      <c r="AX16" s="159"/>
      <c r="AY16" s="172"/>
      <c r="AZ16" s="172"/>
      <c r="BA16" s="220" t="str">
        <f t="shared" si="4"/>
        <v/>
      </c>
      <c r="BB16" s="91"/>
      <c r="BC16" s="56" t="s">
        <v>2137</v>
      </c>
      <c r="BD16" s="75" t="s">
        <v>2138</v>
      </c>
      <c r="BE16" s="58" t="s">
        <v>2151</v>
      </c>
    </row>
    <row r="17" spans="5:57">
      <c r="E17" s="56" t="s">
        <v>2143</v>
      </c>
      <c r="F17" s="90">
        <f t="shared" si="0"/>
        <v>700101</v>
      </c>
      <c r="G17" s="75" t="s">
        <v>2145</v>
      </c>
      <c r="H17" s="169">
        <f t="shared" ca="1" si="1"/>
        <v>2.0849315068493151</v>
      </c>
      <c r="I17" s="73"/>
      <c r="J17" s="31"/>
      <c r="K17" s="31"/>
      <c r="L17" s="169" t="str">
        <f t="shared" ca="1" si="2"/>
        <v/>
      </c>
      <c r="M17" s="91" t="s">
        <v>2147</v>
      </c>
      <c r="N17" s="194" t="s">
        <v>91</v>
      </c>
      <c r="O17" s="22" t="s">
        <v>167</v>
      </c>
      <c r="P17" s="8"/>
      <c r="Q17" s="8"/>
      <c r="R17" s="31">
        <v>38813</v>
      </c>
      <c r="S17" s="8" t="s">
        <v>92</v>
      </c>
      <c r="T17" s="32">
        <v>390</v>
      </c>
      <c r="U17" s="162">
        <v>0</v>
      </c>
      <c r="V17" s="73" t="s">
        <v>166</v>
      </c>
      <c r="W17" s="74">
        <v>0.08</v>
      </c>
      <c r="X17" s="24">
        <v>39927</v>
      </c>
      <c r="Y17" s="32">
        <v>200</v>
      </c>
      <c r="Z17" s="32">
        <v>150</v>
      </c>
      <c r="AA17" s="73" t="s">
        <v>137</v>
      </c>
      <c r="AB17" s="54">
        <f t="shared" si="3"/>
        <v>3.0520547945205481</v>
      </c>
      <c r="AC17" s="76" t="s">
        <v>164</v>
      </c>
      <c r="AD17" s="222">
        <v>240</v>
      </c>
      <c r="AE17" s="56" t="s">
        <v>140</v>
      </c>
      <c r="AF17" s="32">
        <v>0</v>
      </c>
      <c r="AG17" s="32">
        <v>0</v>
      </c>
      <c r="AH17" s="6"/>
      <c r="AI17" s="31"/>
      <c r="AJ17" s="31"/>
      <c r="AK17" s="207"/>
      <c r="AL17" s="56"/>
      <c r="AM17" s="56"/>
      <c r="AN17" s="56"/>
      <c r="AO17" s="56"/>
      <c r="AP17" s="56"/>
      <c r="AQ17" s="209"/>
      <c r="AR17" s="212"/>
      <c r="AS17" s="78"/>
      <c r="AT17" s="78"/>
      <c r="AU17" s="8"/>
      <c r="AV17" s="78"/>
      <c r="AW17" s="147" t="str">
        <f>IFERROR(VLOOKUP(AV17,'공직유관단체 코드'!$C$5:$D$1037,2,),"")</f>
        <v/>
      </c>
      <c r="AX17" s="159"/>
      <c r="AY17" s="172"/>
      <c r="AZ17" s="172"/>
      <c r="BA17" s="220" t="str">
        <f t="shared" si="4"/>
        <v/>
      </c>
      <c r="BB17" s="91"/>
      <c r="BC17" s="56"/>
      <c r="BD17" s="75"/>
      <c r="BE17" s="58"/>
    </row>
    <row r="18" spans="5:57">
      <c r="E18" s="56" t="s">
        <v>2143</v>
      </c>
      <c r="F18" s="90">
        <f t="shared" si="0"/>
        <v>700101</v>
      </c>
      <c r="G18" s="75" t="s">
        <v>2145</v>
      </c>
      <c r="H18" s="169">
        <f t="shared" ca="1" si="1"/>
        <v>2.0849315068493151</v>
      </c>
      <c r="I18" s="73"/>
      <c r="J18" s="31"/>
      <c r="K18" s="31"/>
      <c r="L18" s="169" t="str">
        <f t="shared" ca="1" si="2"/>
        <v/>
      </c>
      <c r="M18" s="91"/>
      <c r="N18" s="194"/>
      <c r="O18" s="22"/>
      <c r="P18" s="8"/>
      <c r="Q18" s="8"/>
      <c r="R18" s="31"/>
      <c r="S18" s="8"/>
      <c r="T18" s="32"/>
      <c r="U18" s="162"/>
      <c r="V18" s="73"/>
      <c r="W18" s="74"/>
      <c r="X18" s="24"/>
      <c r="Y18" s="32"/>
      <c r="Z18" s="32"/>
      <c r="AA18" s="73"/>
      <c r="AB18" s="54" t="str">
        <f t="shared" si="3"/>
        <v/>
      </c>
      <c r="AC18" s="76"/>
      <c r="AD18" s="222"/>
      <c r="AE18" s="56"/>
      <c r="AF18" s="32"/>
      <c r="AG18" s="32"/>
      <c r="AH18" s="6"/>
      <c r="AI18" s="31"/>
      <c r="AJ18" s="31"/>
      <c r="AK18" s="207"/>
      <c r="AL18" s="56"/>
      <c r="AM18" s="56"/>
      <c r="AN18" s="56"/>
      <c r="AO18" s="56"/>
      <c r="AP18" s="56"/>
      <c r="AQ18" s="209"/>
      <c r="AR18" s="212"/>
      <c r="AS18" s="78"/>
      <c r="AT18" s="78"/>
      <c r="AU18" s="8"/>
      <c r="AV18" s="78"/>
      <c r="AW18" s="147" t="str">
        <f>IFERROR(VLOOKUP(AV18,'공직유관단체 코드'!$C$5:$D$1037,2,),"")</f>
        <v/>
      </c>
      <c r="AX18" s="159"/>
      <c r="AY18" s="172"/>
      <c r="AZ18" s="172"/>
      <c r="BA18" s="220" t="str">
        <f t="shared" si="4"/>
        <v/>
      </c>
      <c r="BB18" s="91"/>
      <c r="BC18" s="56"/>
      <c r="BD18" s="75"/>
      <c r="BE18" s="58"/>
    </row>
    <row r="19" spans="5:57">
      <c r="E19" s="56"/>
      <c r="F19" s="90" t="str">
        <f t="shared" si="0"/>
        <v/>
      </c>
      <c r="G19" s="75"/>
      <c r="H19" s="169" t="str">
        <f t="shared" ca="1" si="1"/>
        <v/>
      </c>
      <c r="I19" s="73"/>
      <c r="J19" s="31"/>
      <c r="K19" s="31"/>
      <c r="L19" s="169" t="str">
        <f t="shared" ca="1" si="2"/>
        <v/>
      </c>
      <c r="M19" s="91"/>
      <c r="N19" s="194"/>
      <c r="O19" s="22"/>
      <c r="P19" s="8"/>
      <c r="Q19" s="8"/>
      <c r="R19" s="31"/>
      <c r="S19" s="8"/>
      <c r="T19" s="32"/>
      <c r="U19" s="162"/>
      <c r="V19" s="73"/>
      <c r="W19" s="74"/>
      <c r="X19" s="24"/>
      <c r="Y19" s="32"/>
      <c r="Z19" s="32"/>
      <c r="AA19" s="73"/>
      <c r="AB19" s="54" t="str">
        <f t="shared" si="3"/>
        <v/>
      </c>
      <c r="AC19" s="76"/>
      <c r="AD19" s="222"/>
      <c r="AE19" s="56"/>
      <c r="AF19" s="32"/>
      <c r="AG19" s="32"/>
      <c r="AH19" s="6"/>
      <c r="AI19" s="31"/>
      <c r="AJ19" s="31"/>
      <c r="AK19" s="207"/>
      <c r="AL19" s="56"/>
      <c r="AM19" s="56"/>
      <c r="AN19" s="56"/>
      <c r="AO19" s="56"/>
      <c r="AP19" s="56"/>
      <c r="AQ19" s="209"/>
      <c r="AR19" s="212"/>
      <c r="AS19" s="78"/>
      <c r="AT19" s="78"/>
      <c r="AU19" s="8"/>
      <c r="AV19" s="78"/>
      <c r="AW19" s="147" t="str">
        <f>IFERROR(VLOOKUP(AV19,'공직유관단체 코드'!$C$5:$D$1037,2,),"")</f>
        <v/>
      </c>
      <c r="AX19" s="159"/>
      <c r="AY19" s="172"/>
      <c r="AZ19" s="172"/>
      <c r="BA19" s="220" t="str">
        <f t="shared" si="4"/>
        <v/>
      </c>
      <c r="BB19" s="91"/>
      <c r="BC19" s="56"/>
      <c r="BD19" s="75"/>
      <c r="BE19" s="58"/>
    </row>
    <row r="20" spans="5:57">
      <c r="E20" s="56"/>
      <c r="F20" s="90" t="str">
        <f t="shared" si="0"/>
        <v/>
      </c>
      <c r="G20" s="75"/>
      <c r="H20" s="169" t="str">
        <f t="shared" ca="1" si="1"/>
        <v/>
      </c>
      <c r="I20" s="73"/>
      <c r="J20" s="31"/>
      <c r="K20" s="31"/>
      <c r="L20" s="169" t="str">
        <f t="shared" ca="1" si="2"/>
        <v/>
      </c>
      <c r="M20" s="91"/>
      <c r="N20" s="194"/>
      <c r="O20" s="22"/>
      <c r="P20" s="8"/>
      <c r="Q20" s="8"/>
      <c r="R20" s="31"/>
      <c r="S20" s="8"/>
      <c r="T20" s="32"/>
      <c r="U20" s="162"/>
      <c r="V20" s="73"/>
      <c r="W20" s="74"/>
      <c r="X20" s="24"/>
      <c r="Y20" s="32"/>
      <c r="Z20" s="32"/>
      <c r="AA20" s="73"/>
      <c r="AB20" s="54" t="str">
        <f t="shared" si="3"/>
        <v/>
      </c>
      <c r="AC20" s="76"/>
      <c r="AD20" s="222"/>
      <c r="AE20" s="56"/>
      <c r="AF20" s="32"/>
      <c r="AG20" s="32"/>
      <c r="AH20" s="6"/>
      <c r="AI20" s="31"/>
      <c r="AJ20" s="31"/>
      <c r="AK20" s="207"/>
      <c r="AL20" s="56"/>
      <c r="AM20" s="56"/>
      <c r="AN20" s="56"/>
      <c r="AO20" s="56"/>
      <c r="AP20" s="56"/>
      <c r="AQ20" s="209"/>
      <c r="AR20" s="212"/>
      <c r="AS20" s="78"/>
      <c r="AT20" s="78"/>
      <c r="AU20" s="8"/>
      <c r="AV20" s="78"/>
      <c r="AW20" s="147" t="str">
        <f>IFERROR(VLOOKUP(AV20,'공직유관단체 코드'!$C$5:$D$1037,2,),"")</f>
        <v/>
      </c>
      <c r="AX20" s="159"/>
      <c r="AY20" s="172"/>
      <c r="AZ20" s="172"/>
      <c r="BA20" s="220" t="str">
        <f t="shared" si="4"/>
        <v/>
      </c>
      <c r="BB20" s="91"/>
      <c r="BC20" s="56"/>
      <c r="BD20" s="75"/>
      <c r="BE20" s="58"/>
    </row>
    <row r="21" spans="5:57">
      <c r="E21" s="56"/>
      <c r="F21" s="90" t="str">
        <f t="shared" si="0"/>
        <v/>
      </c>
      <c r="G21" s="75"/>
      <c r="H21" s="169" t="str">
        <f t="shared" ca="1" si="1"/>
        <v/>
      </c>
      <c r="I21" s="73"/>
      <c r="J21" s="31"/>
      <c r="K21" s="31"/>
      <c r="L21" s="169" t="str">
        <f t="shared" ca="1" si="2"/>
        <v/>
      </c>
      <c r="M21" s="91"/>
      <c r="N21" s="194"/>
      <c r="O21" s="22"/>
      <c r="P21" s="8"/>
      <c r="Q21" s="8"/>
      <c r="R21" s="31"/>
      <c r="S21" s="8"/>
      <c r="T21" s="32"/>
      <c r="U21" s="162"/>
      <c r="V21" s="73"/>
      <c r="W21" s="74"/>
      <c r="X21" s="24"/>
      <c r="Y21" s="32"/>
      <c r="Z21" s="32"/>
      <c r="AA21" s="73"/>
      <c r="AB21" s="54" t="str">
        <f t="shared" si="3"/>
        <v/>
      </c>
      <c r="AC21" s="76"/>
      <c r="AD21" s="222"/>
      <c r="AE21" s="56"/>
      <c r="AF21" s="32"/>
      <c r="AG21" s="32"/>
      <c r="AH21" s="6"/>
      <c r="AI21" s="31"/>
      <c r="AJ21" s="31"/>
      <c r="AK21" s="207"/>
      <c r="AL21" s="56"/>
      <c r="AM21" s="56"/>
      <c r="AN21" s="56"/>
      <c r="AO21" s="56"/>
      <c r="AP21" s="56"/>
      <c r="AQ21" s="209"/>
      <c r="AR21" s="212"/>
      <c r="AS21" s="78"/>
      <c r="AT21" s="78"/>
      <c r="AU21" s="8"/>
      <c r="AV21" s="78"/>
      <c r="AW21" s="147" t="str">
        <f>IFERROR(VLOOKUP(AV21,'공직유관단체 코드'!$C$5:$D$1037,2,),"")</f>
        <v/>
      </c>
      <c r="AX21" s="159"/>
      <c r="AY21" s="172"/>
      <c r="AZ21" s="172"/>
      <c r="BA21" s="220" t="str">
        <f t="shared" si="4"/>
        <v/>
      </c>
      <c r="BB21" s="91"/>
      <c r="BC21" s="56"/>
      <c r="BD21" s="75"/>
      <c r="BE21" s="58"/>
    </row>
    <row r="22" spans="5:57">
      <c r="E22" s="56"/>
      <c r="F22" s="90" t="str">
        <f t="shared" si="0"/>
        <v/>
      </c>
      <c r="G22" s="75"/>
      <c r="H22" s="169" t="str">
        <f t="shared" ca="1" si="1"/>
        <v/>
      </c>
      <c r="I22" s="73"/>
      <c r="J22" s="31"/>
      <c r="K22" s="31"/>
      <c r="L22" s="169" t="str">
        <f t="shared" ca="1" si="2"/>
        <v/>
      </c>
      <c r="M22" s="91"/>
      <c r="N22" s="194"/>
      <c r="O22" s="22"/>
      <c r="P22" s="8"/>
      <c r="Q22" s="8"/>
      <c r="R22" s="31"/>
      <c r="S22" s="8"/>
      <c r="T22" s="32"/>
      <c r="U22" s="162"/>
      <c r="V22" s="73"/>
      <c r="W22" s="74"/>
      <c r="X22" s="24"/>
      <c r="Y22" s="32"/>
      <c r="Z22" s="32"/>
      <c r="AA22" s="73"/>
      <c r="AB22" s="54" t="str">
        <f t="shared" si="3"/>
        <v/>
      </c>
      <c r="AC22" s="76"/>
      <c r="AD22" s="222"/>
      <c r="AE22" s="56"/>
      <c r="AF22" s="32"/>
      <c r="AG22" s="32"/>
      <c r="AH22" s="6"/>
      <c r="AI22" s="31"/>
      <c r="AJ22" s="31"/>
      <c r="AK22" s="207"/>
      <c r="AL22" s="56"/>
      <c r="AM22" s="56"/>
      <c r="AN22" s="56"/>
      <c r="AO22" s="56"/>
      <c r="AP22" s="56"/>
      <c r="AQ22" s="209"/>
      <c r="AR22" s="212"/>
      <c r="AS22" s="78"/>
      <c r="AT22" s="78"/>
      <c r="AU22" s="8"/>
      <c r="AV22" s="78"/>
      <c r="AW22" s="147" t="str">
        <f>IFERROR(VLOOKUP(AV22,'공직유관단체 코드'!$C$5:$D$1037,2,),"")</f>
        <v/>
      </c>
      <c r="AX22" s="159"/>
      <c r="AY22" s="172"/>
      <c r="AZ22" s="172"/>
      <c r="BA22" s="220" t="str">
        <f t="shared" si="4"/>
        <v/>
      </c>
      <c r="BB22" s="91"/>
      <c r="BC22" s="56"/>
      <c r="BD22" s="75"/>
      <c r="BE22" s="58"/>
    </row>
    <row r="23" spans="5:57">
      <c r="E23" s="56"/>
      <c r="F23" s="90" t="str">
        <f t="shared" si="0"/>
        <v/>
      </c>
      <c r="G23" s="75"/>
      <c r="H23" s="169" t="str">
        <f t="shared" ca="1" si="1"/>
        <v/>
      </c>
      <c r="I23" s="73"/>
      <c r="J23" s="31"/>
      <c r="K23" s="31"/>
      <c r="L23" s="169" t="str">
        <f t="shared" ca="1" si="2"/>
        <v/>
      </c>
      <c r="M23" s="91"/>
      <c r="N23" s="194"/>
      <c r="O23" s="22"/>
      <c r="P23" s="8"/>
      <c r="Q23" s="8"/>
      <c r="R23" s="31"/>
      <c r="S23" s="8"/>
      <c r="T23" s="32"/>
      <c r="U23" s="162"/>
      <c r="V23" s="73"/>
      <c r="W23" s="74"/>
      <c r="X23" s="24"/>
      <c r="Y23" s="32"/>
      <c r="Z23" s="32"/>
      <c r="AA23" s="73"/>
      <c r="AB23" s="54" t="str">
        <f t="shared" si="3"/>
        <v/>
      </c>
      <c r="AC23" s="76"/>
      <c r="AD23" s="222"/>
      <c r="AE23" s="56"/>
      <c r="AF23" s="32"/>
      <c r="AG23" s="32"/>
      <c r="AH23" s="6"/>
      <c r="AI23" s="31"/>
      <c r="AJ23" s="31"/>
      <c r="AK23" s="207"/>
      <c r="AL23" s="56"/>
      <c r="AM23" s="56"/>
      <c r="AN23" s="56"/>
      <c r="AO23" s="56"/>
      <c r="AP23" s="56"/>
      <c r="AQ23" s="209"/>
      <c r="AR23" s="212"/>
      <c r="AS23" s="78"/>
      <c r="AT23" s="78"/>
      <c r="AU23" s="8"/>
      <c r="AV23" s="78"/>
      <c r="AW23" s="147" t="str">
        <f>IFERROR(VLOOKUP(AV23,'공직유관단체 코드'!$C$5:$D$1037,2,),"")</f>
        <v/>
      </c>
      <c r="AX23" s="159"/>
      <c r="AY23" s="172"/>
      <c r="AZ23" s="172"/>
      <c r="BA23" s="220" t="str">
        <f t="shared" si="4"/>
        <v/>
      </c>
      <c r="BB23" s="91"/>
      <c r="BC23" s="56"/>
      <c r="BD23" s="75"/>
      <c r="BE23" s="58"/>
    </row>
    <row r="24" spans="5:57">
      <c r="E24" s="56"/>
      <c r="F24" s="90" t="str">
        <f t="shared" si="0"/>
        <v/>
      </c>
      <c r="G24" s="75"/>
      <c r="H24" s="169" t="str">
        <f t="shared" ca="1" si="1"/>
        <v/>
      </c>
      <c r="I24" s="73"/>
      <c r="J24" s="31"/>
      <c r="K24" s="31"/>
      <c r="L24" s="169" t="str">
        <f t="shared" ca="1" si="2"/>
        <v/>
      </c>
      <c r="M24" s="91"/>
      <c r="N24" s="194"/>
      <c r="O24" s="22"/>
      <c r="P24" s="8"/>
      <c r="Q24" s="8"/>
      <c r="R24" s="31"/>
      <c r="S24" s="8"/>
      <c r="T24" s="32"/>
      <c r="U24" s="162"/>
      <c r="V24" s="73"/>
      <c r="W24" s="74"/>
      <c r="X24" s="24"/>
      <c r="Y24" s="32"/>
      <c r="Z24" s="32"/>
      <c r="AA24" s="73"/>
      <c r="AB24" s="54" t="str">
        <f t="shared" si="3"/>
        <v/>
      </c>
      <c r="AC24" s="76"/>
      <c r="AD24" s="222"/>
      <c r="AE24" s="56"/>
      <c r="AF24" s="32"/>
      <c r="AG24" s="32"/>
      <c r="AH24" s="6"/>
      <c r="AI24" s="31"/>
      <c r="AJ24" s="31"/>
      <c r="AK24" s="207"/>
      <c r="AL24" s="56"/>
      <c r="AM24" s="56"/>
      <c r="AN24" s="56"/>
      <c r="AO24" s="56"/>
      <c r="AP24" s="56"/>
      <c r="AQ24" s="209"/>
      <c r="AR24" s="212"/>
      <c r="AS24" s="78"/>
      <c r="AT24" s="78"/>
      <c r="AU24" s="8"/>
      <c r="AV24" s="78"/>
      <c r="AW24" s="147" t="str">
        <f>IFERROR(VLOOKUP(AV24,'공직유관단체 코드'!$C$5:$D$1037,2,),"")</f>
        <v/>
      </c>
      <c r="AX24" s="159"/>
      <c r="AY24" s="172"/>
      <c r="AZ24" s="172"/>
      <c r="BA24" s="220" t="str">
        <f t="shared" si="4"/>
        <v/>
      </c>
      <c r="BB24" s="91"/>
      <c r="BC24" s="56"/>
      <c r="BD24" s="75"/>
      <c r="BE24" s="58"/>
    </row>
    <row r="25" spans="5:57">
      <c r="E25" s="56"/>
      <c r="F25" s="90" t="str">
        <f t="shared" si="0"/>
        <v/>
      </c>
      <c r="G25" s="75"/>
      <c r="H25" s="169" t="str">
        <f t="shared" ca="1" si="1"/>
        <v/>
      </c>
      <c r="I25" s="73"/>
      <c r="J25" s="31"/>
      <c r="K25" s="31"/>
      <c r="L25" s="169" t="str">
        <f t="shared" ca="1" si="2"/>
        <v/>
      </c>
      <c r="M25" s="91"/>
      <c r="N25" s="194"/>
      <c r="O25" s="22"/>
      <c r="P25" s="8"/>
      <c r="Q25" s="8"/>
      <c r="R25" s="31"/>
      <c r="S25" s="8"/>
      <c r="T25" s="32"/>
      <c r="U25" s="162"/>
      <c r="V25" s="73"/>
      <c r="W25" s="74"/>
      <c r="X25" s="24"/>
      <c r="Y25" s="32"/>
      <c r="Z25" s="32"/>
      <c r="AA25" s="73"/>
      <c r="AB25" s="54" t="str">
        <f t="shared" si="3"/>
        <v/>
      </c>
      <c r="AC25" s="76"/>
      <c r="AD25" s="222"/>
      <c r="AE25" s="56"/>
      <c r="AF25" s="32"/>
      <c r="AG25" s="32"/>
      <c r="AH25" s="6"/>
      <c r="AI25" s="31"/>
      <c r="AJ25" s="31"/>
      <c r="AK25" s="207"/>
      <c r="AL25" s="56"/>
      <c r="AM25" s="56"/>
      <c r="AN25" s="56"/>
      <c r="AO25" s="56"/>
      <c r="AP25" s="56"/>
      <c r="AQ25" s="209"/>
      <c r="AR25" s="212"/>
      <c r="AS25" s="78"/>
      <c r="AT25" s="78"/>
      <c r="AU25" s="8"/>
      <c r="AV25" s="78"/>
      <c r="AW25" s="147" t="str">
        <f>IFERROR(VLOOKUP(AV25,'공직유관단체 코드'!$C$5:$D$1037,2,),"")</f>
        <v/>
      </c>
      <c r="AX25" s="159"/>
      <c r="AY25" s="172"/>
      <c r="AZ25" s="172"/>
      <c r="BA25" s="220" t="str">
        <f t="shared" si="4"/>
        <v/>
      </c>
      <c r="BB25" s="91"/>
      <c r="BC25" s="56"/>
      <c r="BD25" s="75"/>
      <c r="BE25" s="58"/>
    </row>
    <row r="26" spans="5:57">
      <c r="E26" s="56"/>
      <c r="F26" s="90" t="str">
        <f t="shared" si="0"/>
        <v/>
      </c>
      <c r="G26" s="75"/>
      <c r="H26" s="169" t="str">
        <f t="shared" ca="1" si="1"/>
        <v/>
      </c>
      <c r="I26" s="73"/>
      <c r="J26" s="31"/>
      <c r="K26" s="31"/>
      <c r="L26" s="169" t="str">
        <f t="shared" ca="1" si="2"/>
        <v/>
      </c>
      <c r="M26" s="91"/>
      <c r="N26" s="194"/>
      <c r="O26" s="22"/>
      <c r="P26" s="8"/>
      <c r="Q26" s="8"/>
      <c r="R26" s="31"/>
      <c r="S26" s="8"/>
      <c r="T26" s="32"/>
      <c r="U26" s="162"/>
      <c r="V26" s="73"/>
      <c r="W26" s="74"/>
      <c r="X26" s="24"/>
      <c r="Y26" s="32"/>
      <c r="Z26" s="32"/>
      <c r="AA26" s="73"/>
      <c r="AB26" s="54" t="str">
        <f t="shared" si="3"/>
        <v/>
      </c>
      <c r="AC26" s="76"/>
      <c r="AD26" s="222"/>
      <c r="AE26" s="56"/>
      <c r="AF26" s="32"/>
      <c r="AG26" s="32"/>
      <c r="AH26" s="6"/>
      <c r="AI26" s="31"/>
      <c r="AJ26" s="31"/>
      <c r="AK26" s="207"/>
      <c r="AL26" s="56"/>
      <c r="AM26" s="56"/>
      <c r="AN26" s="56"/>
      <c r="AO26" s="56"/>
      <c r="AP26" s="56"/>
      <c r="AQ26" s="209"/>
      <c r="AR26" s="212"/>
      <c r="AS26" s="78"/>
      <c r="AT26" s="78"/>
      <c r="AU26" s="8"/>
      <c r="AV26" s="78"/>
      <c r="AW26" s="147" t="str">
        <f>IFERROR(VLOOKUP(AV26,'공직유관단체 코드'!$C$5:$D$1037,2,),"")</f>
        <v/>
      </c>
      <c r="AX26" s="159"/>
      <c r="AY26" s="172"/>
      <c r="AZ26" s="172"/>
      <c r="BA26" s="220" t="str">
        <f t="shared" si="4"/>
        <v/>
      </c>
      <c r="BB26" s="91"/>
      <c r="BC26" s="56"/>
      <c r="BD26" s="75"/>
      <c r="BE26" s="58"/>
    </row>
    <row r="27" spans="5:57">
      <c r="E27" s="56"/>
      <c r="F27" s="90" t="str">
        <f t="shared" si="0"/>
        <v/>
      </c>
      <c r="G27" s="75"/>
      <c r="H27" s="169" t="str">
        <f t="shared" ca="1" si="1"/>
        <v/>
      </c>
      <c r="I27" s="73"/>
      <c r="J27" s="31"/>
      <c r="K27" s="31"/>
      <c r="L27" s="169" t="str">
        <f t="shared" ca="1" si="2"/>
        <v/>
      </c>
      <c r="M27" s="91"/>
      <c r="N27" s="194"/>
      <c r="O27" s="22"/>
      <c r="P27" s="8"/>
      <c r="Q27" s="8"/>
      <c r="R27" s="31"/>
      <c r="S27" s="8"/>
      <c r="T27" s="32"/>
      <c r="U27" s="162"/>
      <c r="V27" s="73"/>
      <c r="W27" s="74"/>
      <c r="X27" s="24"/>
      <c r="Y27" s="32"/>
      <c r="Z27" s="32"/>
      <c r="AA27" s="73"/>
      <c r="AB27" s="54" t="str">
        <f t="shared" si="3"/>
        <v/>
      </c>
      <c r="AC27" s="76"/>
      <c r="AD27" s="222"/>
      <c r="AE27" s="56"/>
      <c r="AF27" s="32"/>
      <c r="AG27" s="32"/>
      <c r="AH27" s="6"/>
      <c r="AI27" s="31"/>
      <c r="AJ27" s="31"/>
      <c r="AK27" s="207"/>
      <c r="AL27" s="56"/>
      <c r="AM27" s="56"/>
      <c r="AN27" s="56"/>
      <c r="AO27" s="56"/>
      <c r="AP27" s="56"/>
      <c r="AQ27" s="209"/>
      <c r="AR27" s="212"/>
      <c r="AS27" s="78"/>
      <c r="AT27" s="78"/>
      <c r="AU27" s="8"/>
      <c r="AV27" s="78"/>
      <c r="AW27" s="147" t="str">
        <f>IFERROR(VLOOKUP(AV27,'공직유관단체 코드'!$C$5:$D$1037,2,),"")</f>
        <v/>
      </c>
      <c r="AX27" s="159"/>
      <c r="AY27" s="172"/>
      <c r="AZ27" s="172"/>
      <c r="BA27" s="220" t="str">
        <f t="shared" si="4"/>
        <v/>
      </c>
      <c r="BB27" s="91"/>
      <c r="BC27" s="56"/>
      <c r="BD27" s="75"/>
      <c r="BE27" s="58"/>
    </row>
    <row r="28" spans="5:57">
      <c r="E28" s="56"/>
      <c r="F28" s="90" t="str">
        <f t="shared" si="0"/>
        <v/>
      </c>
      <c r="G28" s="75"/>
      <c r="H28" s="169" t="str">
        <f t="shared" ca="1" si="1"/>
        <v/>
      </c>
      <c r="I28" s="73"/>
      <c r="J28" s="31"/>
      <c r="K28" s="31"/>
      <c r="L28" s="169" t="str">
        <f t="shared" ca="1" si="2"/>
        <v/>
      </c>
      <c r="M28" s="91"/>
      <c r="N28" s="194"/>
      <c r="O28" s="22"/>
      <c r="P28" s="8"/>
      <c r="Q28" s="8"/>
      <c r="R28" s="31"/>
      <c r="S28" s="8"/>
      <c r="T28" s="32"/>
      <c r="U28" s="162"/>
      <c r="V28" s="73"/>
      <c r="W28" s="74"/>
      <c r="X28" s="24"/>
      <c r="Y28" s="32"/>
      <c r="Z28" s="32"/>
      <c r="AA28" s="73"/>
      <c r="AB28" s="54" t="str">
        <f t="shared" si="3"/>
        <v/>
      </c>
      <c r="AC28" s="76"/>
      <c r="AD28" s="222"/>
      <c r="AE28" s="56"/>
      <c r="AF28" s="32"/>
      <c r="AG28" s="32"/>
      <c r="AH28" s="6"/>
      <c r="AI28" s="31"/>
      <c r="AJ28" s="31"/>
      <c r="AK28" s="207"/>
      <c r="AL28" s="56"/>
      <c r="AM28" s="56"/>
      <c r="AN28" s="56"/>
      <c r="AO28" s="56"/>
      <c r="AP28" s="56"/>
      <c r="AQ28" s="209"/>
      <c r="AR28" s="212"/>
      <c r="AS28" s="78"/>
      <c r="AT28" s="78"/>
      <c r="AU28" s="8"/>
      <c r="AV28" s="78"/>
      <c r="AW28" s="147" t="str">
        <f>IFERROR(VLOOKUP(AV28,'공직유관단체 코드'!$C$5:$D$1037,2,),"")</f>
        <v/>
      </c>
      <c r="AX28" s="159"/>
      <c r="AY28" s="172"/>
      <c r="AZ28" s="172"/>
      <c r="BA28" s="220" t="str">
        <f t="shared" si="4"/>
        <v/>
      </c>
      <c r="BB28" s="91"/>
      <c r="BC28" s="56"/>
      <c r="BD28" s="75"/>
      <c r="BE28" s="58"/>
    </row>
    <row r="29" spans="5:57">
      <c r="E29" s="56"/>
      <c r="F29" s="90" t="str">
        <f t="shared" si="0"/>
        <v/>
      </c>
      <c r="G29" s="75"/>
      <c r="H29" s="169" t="str">
        <f t="shared" ca="1" si="1"/>
        <v/>
      </c>
      <c r="I29" s="73"/>
      <c r="J29" s="31"/>
      <c r="K29" s="31"/>
      <c r="L29" s="169" t="str">
        <f t="shared" ca="1" si="2"/>
        <v/>
      </c>
      <c r="M29" s="91"/>
      <c r="N29" s="194"/>
      <c r="O29" s="22"/>
      <c r="P29" s="8"/>
      <c r="Q29" s="8"/>
      <c r="R29" s="31"/>
      <c r="S29" s="8"/>
      <c r="T29" s="32"/>
      <c r="U29" s="162"/>
      <c r="V29" s="73"/>
      <c r="W29" s="74"/>
      <c r="X29" s="24"/>
      <c r="Y29" s="32"/>
      <c r="Z29" s="32"/>
      <c r="AA29" s="73"/>
      <c r="AB29" s="54" t="str">
        <f t="shared" si="3"/>
        <v/>
      </c>
      <c r="AC29" s="76"/>
      <c r="AD29" s="222"/>
      <c r="AE29" s="56"/>
      <c r="AF29" s="32"/>
      <c r="AG29" s="32"/>
      <c r="AH29" s="6"/>
      <c r="AI29" s="31"/>
      <c r="AJ29" s="31"/>
      <c r="AK29" s="207"/>
      <c r="AL29" s="56"/>
      <c r="AM29" s="56"/>
      <c r="AN29" s="56"/>
      <c r="AO29" s="56"/>
      <c r="AP29" s="56"/>
      <c r="AQ29" s="209"/>
      <c r="AR29" s="212"/>
      <c r="AS29" s="78"/>
      <c r="AT29" s="78"/>
      <c r="AU29" s="8"/>
      <c r="AV29" s="78"/>
      <c r="AW29" s="147" t="str">
        <f>IFERROR(VLOOKUP(AV29,'공직유관단체 코드'!$C$5:$D$1037,2,),"")</f>
        <v/>
      </c>
      <c r="AX29" s="159"/>
      <c r="AY29" s="172"/>
      <c r="AZ29" s="172"/>
      <c r="BA29" s="220" t="str">
        <f t="shared" si="4"/>
        <v/>
      </c>
      <c r="BB29" s="91"/>
      <c r="BC29" s="56"/>
      <c r="BD29" s="75"/>
      <c r="BE29" s="58"/>
    </row>
    <row r="30" spans="5:57">
      <c r="E30" s="56"/>
      <c r="F30" s="90" t="str">
        <f t="shared" si="0"/>
        <v/>
      </c>
      <c r="G30" s="75"/>
      <c r="H30" s="169" t="str">
        <f t="shared" ca="1" si="1"/>
        <v/>
      </c>
      <c r="I30" s="73"/>
      <c r="J30" s="31"/>
      <c r="K30" s="31"/>
      <c r="L30" s="169" t="str">
        <f t="shared" ca="1" si="2"/>
        <v/>
      </c>
      <c r="M30" s="91"/>
      <c r="N30" s="194"/>
      <c r="O30" s="22"/>
      <c r="P30" s="8"/>
      <c r="Q30" s="8"/>
      <c r="R30" s="31"/>
      <c r="S30" s="8"/>
      <c r="T30" s="32"/>
      <c r="U30" s="162"/>
      <c r="V30" s="73"/>
      <c r="W30" s="74"/>
      <c r="X30" s="24"/>
      <c r="Y30" s="32"/>
      <c r="Z30" s="32"/>
      <c r="AA30" s="73"/>
      <c r="AB30" s="54" t="str">
        <f t="shared" si="3"/>
        <v/>
      </c>
      <c r="AC30" s="76"/>
      <c r="AD30" s="222"/>
      <c r="AE30" s="56"/>
      <c r="AF30" s="32"/>
      <c r="AG30" s="32"/>
      <c r="AH30" s="6"/>
      <c r="AI30" s="31"/>
      <c r="AJ30" s="31"/>
      <c r="AK30" s="207"/>
      <c r="AL30" s="56"/>
      <c r="AM30" s="56"/>
      <c r="AN30" s="56"/>
      <c r="AO30" s="56"/>
      <c r="AP30" s="56"/>
      <c r="AQ30" s="209"/>
      <c r="AR30" s="212"/>
      <c r="AS30" s="78"/>
      <c r="AT30" s="78"/>
      <c r="AU30" s="8"/>
      <c r="AV30" s="78"/>
      <c r="AW30" s="147" t="str">
        <f>IFERROR(VLOOKUP(AV30,'공직유관단체 코드'!$C$5:$D$1037,2,),"")</f>
        <v/>
      </c>
      <c r="AX30" s="159"/>
      <c r="AY30" s="172"/>
      <c r="AZ30" s="172"/>
      <c r="BA30" s="220" t="str">
        <f t="shared" si="4"/>
        <v/>
      </c>
      <c r="BB30" s="91"/>
      <c r="BC30" s="56"/>
      <c r="BD30" s="75"/>
      <c r="BE30" s="58"/>
    </row>
    <row r="31" spans="5:57">
      <c r="E31" s="56"/>
      <c r="F31" s="90" t="str">
        <f t="shared" si="0"/>
        <v/>
      </c>
      <c r="G31" s="75"/>
      <c r="H31" s="169" t="str">
        <f t="shared" ca="1" si="1"/>
        <v/>
      </c>
      <c r="I31" s="73"/>
      <c r="J31" s="31"/>
      <c r="K31" s="31"/>
      <c r="L31" s="169" t="str">
        <f t="shared" ca="1" si="2"/>
        <v/>
      </c>
      <c r="M31" s="91"/>
      <c r="N31" s="194"/>
      <c r="O31" s="22"/>
      <c r="P31" s="8"/>
      <c r="Q31" s="8"/>
      <c r="R31" s="31"/>
      <c r="S31" s="8"/>
      <c r="T31" s="32"/>
      <c r="U31" s="162"/>
      <c r="V31" s="73"/>
      <c r="W31" s="74"/>
      <c r="X31" s="24"/>
      <c r="Y31" s="32"/>
      <c r="Z31" s="32"/>
      <c r="AA31" s="73"/>
      <c r="AB31" s="54" t="str">
        <f t="shared" si="3"/>
        <v/>
      </c>
      <c r="AC31" s="76"/>
      <c r="AD31" s="222"/>
      <c r="AE31" s="56"/>
      <c r="AF31" s="32"/>
      <c r="AG31" s="32"/>
      <c r="AH31" s="6"/>
      <c r="AI31" s="31"/>
      <c r="AJ31" s="31"/>
      <c r="AK31" s="207"/>
      <c r="AL31" s="56"/>
      <c r="AM31" s="56"/>
      <c r="AN31" s="56"/>
      <c r="AO31" s="56"/>
      <c r="AP31" s="56"/>
      <c r="AQ31" s="209"/>
      <c r="AR31" s="212"/>
      <c r="AS31" s="78"/>
      <c r="AT31" s="78"/>
      <c r="AU31" s="8"/>
      <c r="AV31" s="78"/>
      <c r="AW31" s="147" t="str">
        <f>IFERROR(VLOOKUP(AV31,'공직유관단체 코드'!$C$5:$D$1037,2,),"")</f>
        <v/>
      </c>
      <c r="AX31" s="159"/>
      <c r="AY31" s="172"/>
      <c r="AZ31" s="172"/>
      <c r="BA31" s="220" t="str">
        <f t="shared" si="4"/>
        <v/>
      </c>
      <c r="BB31" s="91"/>
      <c r="BC31" s="56"/>
      <c r="BD31" s="75"/>
      <c r="BE31" s="58"/>
    </row>
    <row r="32" spans="5:57">
      <c r="E32" s="56"/>
      <c r="F32" s="90" t="str">
        <f t="shared" si="0"/>
        <v/>
      </c>
      <c r="G32" s="75"/>
      <c r="H32" s="169" t="str">
        <f t="shared" ca="1" si="1"/>
        <v/>
      </c>
      <c r="I32" s="73"/>
      <c r="J32" s="31"/>
      <c r="K32" s="31"/>
      <c r="L32" s="169" t="str">
        <f t="shared" ca="1" si="2"/>
        <v/>
      </c>
      <c r="M32" s="91"/>
      <c r="N32" s="194"/>
      <c r="O32" s="22"/>
      <c r="P32" s="8"/>
      <c r="Q32" s="8"/>
      <c r="R32" s="31"/>
      <c r="S32" s="8"/>
      <c r="T32" s="32"/>
      <c r="U32" s="162"/>
      <c r="V32" s="73"/>
      <c r="W32" s="74"/>
      <c r="X32" s="24"/>
      <c r="Y32" s="32"/>
      <c r="Z32" s="32"/>
      <c r="AA32" s="73"/>
      <c r="AB32" s="54" t="str">
        <f t="shared" si="3"/>
        <v/>
      </c>
      <c r="AC32" s="76"/>
      <c r="AD32" s="222"/>
      <c r="AE32" s="56"/>
      <c r="AF32" s="32"/>
      <c r="AG32" s="32"/>
      <c r="AH32" s="6"/>
      <c r="AI32" s="31"/>
      <c r="AJ32" s="31"/>
      <c r="AK32" s="207"/>
      <c r="AL32" s="56"/>
      <c r="AM32" s="56"/>
      <c r="AN32" s="56"/>
      <c r="AO32" s="56"/>
      <c r="AP32" s="56"/>
      <c r="AQ32" s="209"/>
      <c r="AR32" s="212"/>
      <c r="AS32" s="78"/>
      <c r="AT32" s="78"/>
      <c r="AU32" s="8"/>
      <c r="AV32" s="78"/>
      <c r="AW32" s="147" t="str">
        <f>IFERROR(VLOOKUP(AV32,'공직유관단체 코드'!$C$5:$D$1037,2,),"")</f>
        <v/>
      </c>
      <c r="AX32" s="159"/>
      <c r="AY32" s="172"/>
      <c r="AZ32" s="172"/>
      <c r="BA32" s="220" t="str">
        <f t="shared" si="4"/>
        <v/>
      </c>
      <c r="BB32" s="91"/>
      <c r="BC32" s="56"/>
      <c r="BD32" s="75"/>
      <c r="BE32" s="58"/>
    </row>
    <row r="33" spans="5:57">
      <c r="E33" s="56"/>
      <c r="F33" s="90" t="str">
        <f t="shared" si="0"/>
        <v/>
      </c>
      <c r="G33" s="75"/>
      <c r="H33" s="169" t="str">
        <f t="shared" ca="1" si="1"/>
        <v/>
      </c>
      <c r="I33" s="73"/>
      <c r="J33" s="31"/>
      <c r="K33" s="31"/>
      <c r="L33" s="169" t="str">
        <f t="shared" ca="1" si="2"/>
        <v/>
      </c>
      <c r="M33" s="91"/>
      <c r="N33" s="194"/>
      <c r="O33" s="22"/>
      <c r="P33" s="8"/>
      <c r="Q33" s="8"/>
      <c r="R33" s="31"/>
      <c r="S33" s="8"/>
      <c r="T33" s="32"/>
      <c r="U33" s="162"/>
      <c r="V33" s="73"/>
      <c r="W33" s="74"/>
      <c r="X33" s="24"/>
      <c r="Y33" s="32"/>
      <c r="Z33" s="32"/>
      <c r="AA33" s="73"/>
      <c r="AB33" s="54" t="str">
        <f t="shared" si="3"/>
        <v/>
      </c>
      <c r="AC33" s="76"/>
      <c r="AD33" s="222"/>
      <c r="AE33" s="56"/>
      <c r="AF33" s="32"/>
      <c r="AG33" s="32"/>
      <c r="AH33" s="6"/>
      <c r="AI33" s="31"/>
      <c r="AJ33" s="31"/>
      <c r="AK33" s="207"/>
      <c r="AL33" s="56"/>
      <c r="AM33" s="56"/>
      <c r="AN33" s="56"/>
      <c r="AO33" s="56"/>
      <c r="AP33" s="56"/>
      <c r="AQ33" s="209"/>
      <c r="AR33" s="212"/>
      <c r="AS33" s="78"/>
      <c r="AT33" s="78"/>
      <c r="AU33" s="8"/>
      <c r="AV33" s="78"/>
      <c r="AW33" s="147" t="str">
        <f>IFERROR(VLOOKUP(AV33,'공직유관단체 코드'!$C$5:$D$1037,2,),"")</f>
        <v/>
      </c>
      <c r="AX33" s="159"/>
      <c r="AY33" s="172"/>
      <c r="AZ33" s="172"/>
      <c r="BA33" s="220" t="str">
        <f t="shared" si="4"/>
        <v/>
      </c>
      <c r="BB33" s="91"/>
      <c r="BC33" s="56"/>
      <c r="BD33" s="75"/>
      <c r="BE33" s="58"/>
    </row>
    <row r="34" spans="5:57">
      <c r="E34" s="56"/>
      <c r="F34" s="90" t="str">
        <f t="shared" si="0"/>
        <v/>
      </c>
      <c r="G34" s="75"/>
      <c r="H34" s="169" t="str">
        <f t="shared" ca="1" si="1"/>
        <v/>
      </c>
      <c r="I34" s="73"/>
      <c r="J34" s="31"/>
      <c r="K34" s="31"/>
      <c r="L34" s="169" t="str">
        <f t="shared" ca="1" si="2"/>
        <v/>
      </c>
      <c r="M34" s="91"/>
      <c r="N34" s="194"/>
      <c r="O34" s="22"/>
      <c r="P34" s="8"/>
      <c r="Q34" s="8"/>
      <c r="R34" s="31"/>
      <c r="S34" s="8"/>
      <c r="T34" s="32"/>
      <c r="U34" s="162"/>
      <c r="V34" s="73"/>
      <c r="W34" s="74"/>
      <c r="X34" s="24"/>
      <c r="Y34" s="32"/>
      <c r="Z34" s="32"/>
      <c r="AA34" s="73"/>
      <c r="AB34" s="54" t="str">
        <f t="shared" si="3"/>
        <v/>
      </c>
      <c r="AC34" s="76"/>
      <c r="AD34" s="222"/>
      <c r="AE34" s="56"/>
      <c r="AF34" s="32"/>
      <c r="AG34" s="32"/>
      <c r="AH34" s="6"/>
      <c r="AI34" s="31"/>
      <c r="AJ34" s="31"/>
      <c r="AK34" s="207"/>
      <c r="AL34" s="56"/>
      <c r="AM34" s="56"/>
      <c r="AN34" s="56"/>
      <c r="AO34" s="56"/>
      <c r="AP34" s="56"/>
      <c r="AQ34" s="209"/>
      <c r="AR34" s="212"/>
      <c r="AS34" s="78"/>
      <c r="AT34" s="78"/>
      <c r="AU34" s="8"/>
      <c r="AV34" s="78"/>
      <c r="AW34" s="147" t="str">
        <f>IFERROR(VLOOKUP(AV34,'공직유관단체 코드'!$C$5:$D$1037,2,),"")</f>
        <v/>
      </c>
      <c r="AX34" s="159"/>
      <c r="AY34" s="172"/>
      <c r="AZ34" s="172"/>
      <c r="BA34" s="220" t="str">
        <f t="shared" si="4"/>
        <v/>
      </c>
      <c r="BB34" s="91"/>
      <c r="BC34" s="56"/>
      <c r="BD34" s="75"/>
      <c r="BE34" s="58"/>
    </row>
    <row r="35" spans="5:57">
      <c r="E35" s="56"/>
      <c r="F35" s="90" t="str">
        <f t="shared" si="0"/>
        <v/>
      </c>
      <c r="G35" s="75"/>
      <c r="H35" s="169" t="str">
        <f t="shared" ca="1" si="1"/>
        <v/>
      </c>
      <c r="I35" s="73"/>
      <c r="J35" s="31"/>
      <c r="K35" s="31"/>
      <c r="L35" s="169" t="str">
        <f t="shared" ca="1" si="2"/>
        <v/>
      </c>
      <c r="M35" s="91"/>
      <c r="N35" s="194"/>
      <c r="O35" s="22"/>
      <c r="P35" s="8"/>
      <c r="Q35" s="8"/>
      <c r="R35" s="31"/>
      <c r="S35" s="8"/>
      <c r="T35" s="32"/>
      <c r="U35" s="162"/>
      <c r="V35" s="73"/>
      <c r="W35" s="74"/>
      <c r="X35" s="24"/>
      <c r="Y35" s="32"/>
      <c r="Z35" s="32"/>
      <c r="AA35" s="73"/>
      <c r="AB35" s="54" t="str">
        <f t="shared" si="3"/>
        <v/>
      </c>
      <c r="AC35" s="76"/>
      <c r="AD35" s="222"/>
      <c r="AE35" s="56"/>
      <c r="AF35" s="32"/>
      <c r="AG35" s="32"/>
      <c r="AH35" s="6"/>
      <c r="AI35" s="31"/>
      <c r="AJ35" s="31"/>
      <c r="AK35" s="207"/>
      <c r="AL35" s="56"/>
      <c r="AM35" s="56"/>
      <c r="AN35" s="56"/>
      <c r="AO35" s="56"/>
      <c r="AP35" s="56"/>
      <c r="AQ35" s="209"/>
      <c r="AR35" s="212"/>
      <c r="AS35" s="78"/>
      <c r="AT35" s="78"/>
      <c r="AU35" s="8"/>
      <c r="AV35" s="78"/>
      <c r="AW35" s="147" t="str">
        <f>IFERROR(VLOOKUP(AV35,'공직유관단체 코드'!$C$5:$D$1037,2,),"")</f>
        <v/>
      </c>
      <c r="AX35" s="159"/>
      <c r="AY35" s="172"/>
      <c r="AZ35" s="172"/>
      <c r="BA35" s="220" t="str">
        <f t="shared" si="4"/>
        <v/>
      </c>
      <c r="BB35" s="91"/>
      <c r="BC35" s="56"/>
      <c r="BD35" s="75"/>
      <c r="BE35" s="58"/>
    </row>
    <row r="36" spans="5:57">
      <c r="E36" s="56"/>
      <c r="F36" s="90" t="str">
        <f t="shared" si="0"/>
        <v/>
      </c>
      <c r="G36" s="75"/>
      <c r="H36" s="169" t="str">
        <f t="shared" ca="1" si="1"/>
        <v/>
      </c>
      <c r="I36" s="73"/>
      <c r="J36" s="31"/>
      <c r="K36" s="31"/>
      <c r="L36" s="169" t="str">
        <f t="shared" ca="1" si="2"/>
        <v/>
      </c>
      <c r="M36" s="91"/>
      <c r="N36" s="194"/>
      <c r="O36" s="22"/>
      <c r="P36" s="8"/>
      <c r="Q36" s="8"/>
      <c r="R36" s="31"/>
      <c r="S36" s="8"/>
      <c r="T36" s="32"/>
      <c r="U36" s="162"/>
      <c r="V36" s="73"/>
      <c r="W36" s="74"/>
      <c r="X36" s="24"/>
      <c r="Y36" s="32"/>
      <c r="Z36" s="32"/>
      <c r="AA36" s="73"/>
      <c r="AB36" s="54" t="str">
        <f t="shared" si="3"/>
        <v/>
      </c>
      <c r="AC36" s="76"/>
      <c r="AD36" s="222"/>
      <c r="AE36" s="56"/>
      <c r="AF36" s="32"/>
      <c r="AG36" s="32"/>
      <c r="AH36" s="6"/>
      <c r="AI36" s="31"/>
      <c r="AJ36" s="31"/>
      <c r="AK36" s="207"/>
      <c r="AL36" s="56"/>
      <c r="AM36" s="56"/>
      <c r="AN36" s="56"/>
      <c r="AO36" s="56"/>
      <c r="AP36" s="56"/>
      <c r="AQ36" s="209"/>
      <c r="AR36" s="212"/>
      <c r="AS36" s="78"/>
      <c r="AT36" s="78"/>
      <c r="AU36" s="8"/>
      <c r="AV36" s="78"/>
      <c r="AW36" s="147" t="str">
        <f>IFERROR(VLOOKUP(AV36,'공직유관단체 코드'!$C$5:$D$1037,2,),"")</f>
        <v/>
      </c>
      <c r="AX36" s="159"/>
      <c r="AY36" s="172"/>
      <c r="AZ36" s="172"/>
      <c r="BA36" s="220" t="str">
        <f t="shared" si="4"/>
        <v/>
      </c>
      <c r="BB36" s="91"/>
      <c r="BC36" s="56"/>
      <c r="BD36" s="75"/>
      <c r="BE36" s="58"/>
    </row>
    <row r="37" spans="5:57">
      <c r="E37" s="56"/>
      <c r="F37" s="90" t="str">
        <f t="shared" si="0"/>
        <v/>
      </c>
      <c r="G37" s="75"/>
      <c r="H37" s="169" t="str">
        <f t="shared" ca="1" si="1"/>
        <v/>
      </c>
      <c r="I37" s="73"/>
      <c r="J37" s="31"/>
      <c r="K37" s="31"/>
      <c r="L37" s="169" t="str">
        <f t="shared" ca="1" si="2"/>
        <v/>
      </c>
      <c r="M37" s="91"/>
      <c r="N37" s="194"/>
      <c r="O37" s="22"/>
      <c r="P37" s="8"/>
      <c r="Q37" s="8"/>
      <c r="R37" s="31"/>
      <c r="S37" s="8"/>
      <c r="T37" s="32"/>
      <c r="U37" s="162"/>
      <c r="V37" s="73"/>
      <c r="W37" s="74"/>
      <c r="X37" s="24"/>
      <c r="Y37" s="32"/>
      <c r="Z37" s="32"/>
      <c r="AA37" s="73"/>
      <c r="AB37" s="54" t="str">
        <f t="shared" si="3"/>
        <v/>
      </c>
      <c r="AC37" s="76"/>
      <c r="AD37" s="222"/>
      <c r="AE37" s="56"/>
      <c r="AF37" s="32"/>
      <c r="AG37" s="32"/>
      <c r="AH37" s="6"/>
      <c r="AI37" s="31"/>
      <c r="AJ37" s="31"/>
      <c r="AK37" s="207"/>
      <c r="AL37" s="56"/>
      <c r="AM37" s="56"/>
      <c r="AN37" s="56"/>
      <c r="AO37" s="56"/>
      <c r="AP37" s="56"/>
      <c r="AQ37" s="209"/>
      <c r="AR37" s="212"/>
      <c r="AS37" s="78"/>
      <c r="AT37" s="78"/>
      <c r="AU37" s="8"/>
      <c r="AV37" s="78"/>
      <c r="AW37" s="147" t="str">
        <f>IFERROR(VLOOKUP(AV37,'공직유관단체 코드'!$C$5:$D$1037,2,),"")</f>
        <v/>
      </c>
      <c r="AX37" s="159"/>
      <c r="AY37" s="172"/>
      <c r="AZ37" s="172"/>
      <c r="BA37" s="220" t="str">
        <f t="shared" si="4"/>
        <v/>
      </c>
      <c r="BB37" s="91"/>
      <c r="BC37" s="56"/>
      <c r="BD37" s="75"/>
      <c r="BE37" s="58"/>
    </row>
    <row r="38" spans="5:57">
      <c r="E38" s="56"/>
      <c r="F38" s="90" t="str">
        <f t="shared" si="0"/>
        <v/>
      </c>
      <c r="G38" s="75"/>
      <c r="H38" s="169" t="str">
        <f t="shared" ca="1" si="1"/>
        <v/>
      </c>
      <c r="I38" s="73"/>
      <c r="J38" s="31"/>
      <c r="K38" s="31"/>
      <c r="L38" s="169" t="str">
        <f t="shared" ca="1" si="2"/>
        <v/>
      </c>
      <c r="M38" s="91"/>
      <c r="N38" s="194"/>
      <c r="O38" s="22"/>
      <c r="P38" s="8"/>
      <c r="Q38" s="8"/>
      <c r="R38" s="31"/>
      <c r="S38" s="8"/>
      <c r="T38" s="32"/>
      <c r="U38" s="162"/>
      <c r="V38" s="73"/>
      <c r="W38" s="74"/>
      <c r="X38" s="24"/>
      <c r="Y38" s="32"/>
      <c r="Z38" s="32"/>
      <c r="AA38" s="73"/>
      <c r="AB38" s="54" t="str">
        <f t="shared" si="3"/>
        <v/>
      </c>
      <c r="AC38" s="76"/>
      <c r="AD38" s="222"/>
      <c r="AE38" s="56"/>
      <c r="AF38" s="32"/>
      <c r="AG38" s="32"/>
      <c r="AH38" s="6"/>
      <c r="AI38" s="31"/>
      <c r="AJ38" s="31"/>
      <c r="AK38" s="207"/>
      <c r="AL38" s="56"/>
      <c r="AM38" s="56"/>
      <c r="AN38" s="56"/>
      <c r="AO38" s="56"/>
      <c r="AP38" s="56"/>
      <c r="AQ38" s="209"/>
      <c r="AR38" s="212"/>
      <c r="AS38" s="78"/>
      <c r="AT38" s="78"/>
      <c r="AU38" s="8"/>
      <c r="AV38" s="78"/>
      <c r="AW38" s="147" t="str">
        <f>IFERROR(VLOOKUP(AV38,'공직유관단체 코드'!$C$5:$D$1037,2,),"")</f>
        <v/>
      </c>
      <c r="AX38" s="159"/>
      <c r="AY38" s="172"/>
      <c r="AZ38" s="172"/>
      <c r="BA38" s="220" t="str">
        <f t="shared" si="4"/>
        <v/>
      </c>
      <c r="BB38" s="91"/>
      <c r="BC38" s="56"/>
      <c r="BD38" s="75"/>
      <c r="BE38" s="58"/>
    </row>
    <row r="39" spans="5:57">
      <c r="E39" s="56"/>
      <c r="F39" s="90" t="str">
        <f t="shared" si="0"/>
        <v/>
      </c>
      <c r="G39" s="75"/>
      <c r="H39" s="169" t="str">
        <f t="shared" ca="1" si="1"/>
        <v/>
      </c>
      <c r="I39" s="73"/>
      <c r="J39" s="31"/>
      <c r="K39" s="31"/>
      <c r="L39" s="169" t="str">
        <f t="shared" ca="1" si="2"/>
        <v/>
      </c>
      <c r="M39" s="91"/>
      <c r="N39" s="194"/>
      <c r="O39" s="22"/>
      <c r="P39" s="8"/>
      <c r="Q39" s="8"/>
      <c r="R39" s="31"/>
      <c r="S39" s="8"/>
      <c r="T39" s="32"/>
      <c r="U39" s="162"/>
      <c r="V39" s="73"/>
      <c r="W39" s="74"/>
      <c r="X39" s="24"/>
      <c r="Y39" s="32"/>
      <c r="Z39" s="32"/>
      <c r="AA39" s="73"/>
      <c r="AB39" s="54" t="str">
        <f t="shared" si="3"/>
        <v/>
      </c>
      <c r="AC39" s="76"/>
      <c r="AD39" s="222"/>
      <c r="AE39" s="56"/>
      <c r="AF39" s="32"/>
      <c r="AG39" s="32"/>
      <c r="AH39" s="6"/>
      <c r="AI39" s="31"/>
      <c r="AJ39" s="31"/>
      <c r="AK39" s="207"/>
      <c r="AL39" s="56"/>
      <c r="AM39" s="56"/>
      <c r="AN39" s="56"/>
      <c r="AO39" s="56"/>
      <c r="AP39" s="56"/>
      <c r="AQ39" s="209"/>
      <c r="AR39" s="212"/>
      <c r="AS39" s="78"/>
      <c r="AT39" s="78"/>
      <c r="AU39" s="8"/>
      <c r="AV39" s="78"/>
      <c r="AW39" s="147" t="str">
        <f>IFERROR(VLOOKUP(AV39,'공직유관단체 코드'!$C$5:$D$1037,2,),"")</f>
        <v/>
      </c>
      <c r="AX39" s="159"/>
      <c r="AY39" s="172"/>
      <c r="AZ39" s="172"/>
      <c r="BA39" s="220" t="str">
        <f t="shared" si="4"/>
        <v/>
      </c>
      <c r="BB39" s="91"/>
      <c r="BC39" s="56"/>
      <c r="BD39" s="75"/>
      <c r="BE39" s="58"/>
    </row>
    <row r="40" spans="5:57">
      <c r="E40" s="56"/>
      <c r="F40" s="90" t="str">
        <f t="shared" si="0"/>
        <v/>
      </c>
      <c r="G40" s="75"/>
      <c r="H40" s="169" t="str">
        <f t="shared" ca="1" si="1"/>
        <v/>
      </c>
      <c r="I40" s="73"/>
      <c r="J40" s="31"/>
      <c r="K40" s="31"/>
      <c r="L40" s="169" t="str">
        <f t="shared" ca="1" si="2"/>
        <v/>
      </c>
      <c r="M40" s="91"/>
      <c r="N40" s="194"/>
      <c r="O40" s="22"/>
      <c r="P40" s="8"/>
      <c r="Q40" s="8"/>
      <c r="R40" s="31"/>
      <c r="S40" s="8"/>
      <c r="T40" s="32"/>
      <c r="U40" s="162"/>
      <c r="V40" s="73"/>
      <c r="W40" s="74"/>
      <c r="X40" s="24"/>
      <c r="Y40" s="32"/>
      <c r="Z40" s="32"/>
      <c r="AA40" s="73"/>
      <c r="AB40" s="54" t="str">
        <f t="shared" si="3"/>
        <v/>
      </c>
      <c r="AC40" s="76"/>
      <c r="AD40" s="222"/>
      <c r="AE40" s="56"/>
      <c r="AF40" s="32"/>
      <c r="AG40" s="32"/>
      <c r="AH40" s="6"/>
      <c r="AI40" s="31"/>
      <c r="AJ40" s="31"/>
      <c r="AK40" s="207"/>
      <c r="AL40" s="56"/>
      <c r="AM40" s="56"/>
      <c r="AN40" s="56"/>
      <c r="AO40" s="56"/>
      <c r="AP40" s="56"/>
      <c r="AQ40" s="209"/>
      <c r="AR40" s="212"/>
      <c r="AS40" s="78"/>
      <c r="AT40" s="78"/>
      <c r="AU40" s="8"/>
      <c r="AV40" s="78"/>
      <c r="AW40" s="147" t="str">
        <f>IFERROR(VLOOKUP(AV40,'공직유관단체 코드'!$C$5:$D$1037,2,),"")</f>
        <v/>
      </c>
      <c r="AX40" s="159"/>
      <c r="AY40" s="172"/>
      <c r="AZ40" s="172"/>
      <c r="BA40" s="220" t="str">
        <f t="shared" si="4"/>
        <v/>
      </c>
      <c r="BB40" s="91"/>
      <c r="BC40" s="56"/>
      <c r="BD40" s="75"/>
      <c r="BE40" s="58"/>
    </row>
    <row r="41" spans="5:57">
      <c r="E41" s="56"/>
      <c r="F41" s="90" t="str">
        <f t="shared" si="0"/>
        <v/>
      </c>
      <c r="G41" s="75"/>
      <c r="H41" s="169" t="str">
        <f t="shared" ca="1" si="1"/>
        <v/>
      </c>
      <c r="I41" s="73"/>
      <c r="J41" s="31"/>
      <c r="K41" s="31"/>
      <c r="L41" s="169" t="str">
        <f t="shared" ca="1" si="2"/>
        <v/>
      </c>
      <c r="M41" s="91"/>
      <c r="N41" s="194"/>
      <c r="O41" s="22"/>
      <c r="P41" s="8"/>
      <c r="Q41" s="8"/>
      <c r="R41" s="31"/>
      <c r="S41" s="8"/>
      <c r="T41" s="32"/>
      <c r="U41" s="162"/>
      <c r="V41" s="73"/>
      <c r="W41" s="74"/>
      <c r="X41" s="24"/>
      <c r="Y41" s="32"/>
      <c r="Z41" s="32"/>
      <c r="AA41" s="73"/>
      <c r="AB41" s="54" t="str">
        <f t="shared" si="3"/>
        <v/>
      </c>
      <c r="AC41" s="76"/>
      <c r="AD41" s="222"/>
      <c r="AE41" s="56"/>
      <c r="AF41" s="32"/>
      <c r="AG41" s="32"/>
      <c r="AH41" s="6"/>
      <c r="AI41" s="31"/>
      <c r="AJ41" s="31"/>
      <c r="AK41" s="207"/>
      <c r="AL41" s="56"/>
      <c r="AM41" s="56"/>
      <c r="AN41" s="56"/>
      <c r="AO41" s="56"/>
      <c r="AP41" s="56"/>
      <c r="AQ41" s="209"/>
      <c r="AR41" s="212"/>
      <c r="AS41" s="78"/>
      <c r="AT41" s="78"/>
      <c r="AU41" s="8"/>
      <c r="AV41" s="78"/>
      <c r="AW41" s="147" t="str">
        <f>IFERROR(VLOOKUP(AV41,'공직유관단체 코드'!$C$5:$D$1037,2,),"")</f>
        <v/>
      </c>
      <c r="AX41" s="159"/>
      <c r="AY41" s="172"/>
      <c r="AZ41" s="172"/>
      <c r="BA41" s="220" t="str">
        <f t="shared" si="4"/>
        <v/>
      </c>
      <c r="BB41" s="91"/>
      <c r="BC41" s="56"/>
      <c r="BD41" s="75"/>
      <c r="BE41" s="58"/>
    </row>
    <row r="42" spans="5:57">
      <c r="E42" s="56"/>
      <c r="F42" s="90" t="str">
        <f t="shared" si="0"/>
        <v/>
      </c>
      <c r="G42" s="75"/>
      <c r="H42" s="169" t="str">
        <f t="shared" ca="1" si="1"/>
        <v/>
      </c>
      <c r="I42" s="73"/>
      <c r="J42" s="31"/>
      <c r="K42" s="31"/>
      <c r="L42" s="169" t="str">
        <f t="shared" ca="1" si="2"/>
        <v/>
      </c>
      <c r="M42" s="91"/>
      <c r="N42" s="194"/>
      <c r="O42" s="22"/>
      <c r="P42" s="8"/>
      <c r="Q42" s="8"/>
      <c r="R42" s="31"/>
      <c r="S42" s="8"/>
      <c r="T42" s="32"/>
      <c r="U42" s="162"/>
      <c r="V42" s="73"/>
      <c r="W42" s="74"/>
      <c r="X42" s="24"/>
      <c r="Y42" s="32"/>
      <c r="Z42" s="32"/>
      <c r="AA42" s="73"/>
      <c r="AB42" s="54" t="str">
        <f t="shared" si="3"/>
        <v/>
      </c>
      <c r="AC42" s="76"/>
      <c r="AD42" s="222"/>
      <c r="AE42" s="56"/>
      <c r="AF42" s="32"/>
      <c r="AG42" s="32"/>
      <c r="AH42" s="6"/>
      <c r="AI42" s="31"/>
      <c r="AJ42" s="31"/>
      <c r="AK42" s="207"/>
      <c r="AL42" s="56"/>
      <c r="AM42" s="56"/>
      <c r="AN42" s="56"/>
      <c r="AO42" s="56"/>
      <c r="AP42" s="56"/>
      <c r="AQ42" s="209"/>
      <c r="AR42" s="212"/>
      <c r="AS42" s="78"/>
      <c r="AT42" s="78"/>
      <c r="AU42" s="8"/>
      <c r="AV42" s="78"/>
      <c r="AW42" s="147" t="str">
        <f>IFERROR(VLOOKUP(AV42,'공직유관단체 코드'!$C$5:$D$1037,2,),"")</f>
        <v/>
      </c>
      <c r="AX42" s="159"/>
      <c r="AY42" s="172"/>
      <c r="AZ42" s="172"/>
      <c r="BA42" s="220" t="str">
        <f t="shared" si="4"/>
        <v/>
      </c>
      <c r="BB42" s="91"/>
      <c r="BC42" s="56"/>
      <c r="BD42" s="75"/>
      <c r="BE42" s="58"/>
    </row>
    <row r="43" spans="5:57">
      <c r="E43" s="56"/>
      <c r="F43" s="90" t="str">
        <f t="shared" si="0"/>
        <v/>
      </c>
      <c r="G43" s="75"/>
      <c r="H43" s="169" t="str">
        <f t="shared" ca="1" si="1"/>
        <v/>
      </c>
      <c r="I43" s="73"/>
      <c r="J43" s="31"/>
      <c r="K43" s="31"/>
      <c r="L43" s="169" t="str">
        <f t="shared" ca="1" si="2"/>
        <v/>
      </c>
      <c r="M43" s="91"/>
      <c r="N43" s="194"/>
      <c r="O43" s="22"/>
      <c r="P43" s="8"/>
      <c r="Q43" s="8"/>
      <c r="R43" s="31"/>
      <c r="S43" s="8"/>
      <c r="T43" s="32"/>
      <c r="U43" s="162"/>
      <c r="V43" s="73"/>
      <c r="W43" s="74"/>
      <c r="X43" s="24"/>
      <c r="Y43" s="32"/>
      <c r="Z43" s="32"/>
      <c r="AA43" s="73"/>
      <c r="AB43" s="54" t="str">
        <f t="shared" si="3"/>
        <v/>
      </c>
      <c r="AC43" s="76"/>
      <c r="AD43" s="222"/>
      <c r="AE43" s="56"/>
      <c r="AF43" s="32"/>
      <c r="AG43" s="32"/>
      <c r="AH43" s="6"/>
      <c r="AI43" s="31"/>
      <c r="AJ43" s="31"/>
      <c r="AK43" s="207"/>
      <c r="AL43" s="56"/>
      <c r="AM43" s="56"/>
      <c r="AN43" s="56"/>
      <c r="AO43" s="56"/>
      <c r="AP43" s="56"/>
      <c r="AQ43" s="209"/>
      <c r="AR43" s="212"/>
      <c r="AS43" s="78"/>
      <c r="AT43" s="78"/>
      <c r="AU43" s="8"/>
      <c r="AV43" s="78"/>
      <c r="AW43" s="147" t="str">
        <f>IFERROR(VLOOKUP(AV43,'공직유관단체 코드'!$C$5:$D$1037,2,),"")</f>
        <v/>
      </c>
      <c r="AX43" s="159"/>
      <c r="AY43" s="172"/>
      <c r="AZ43" s="172"/>
      <c r="BA43" s="220" t="str">
        <f t="shared" si="4"/>
        <v/>
      </c>
      <c r="BB43" s="91"/>
      <c r="BC43" s="56"/>
      <c r="BD43" s="75"/>
      <c r="BE43" s="58"/>
    </row>
    <row r="44" spans="5:57">
      <c r="E44" s="56"/>
      <c r="F44" s="90" t="str">
        <f t="shared" si="0"/>
        <v/>
      </c>
      <c r="G44" s="75"/>
      <c r="H44" s="169" t="str">
        <f t="shared" ca="1" si="1"/>
        <v/>
      </c>
      <c r="I44" s="73"/>
      <c r="J44" s="75"/>
      <c r="K44" s="75"/>
      <c r="L44" s="169" t="str">
        <f t="shared" ca="1" si="2"/>
        <v/>
      </c>
      <c r="M44" s="91"/>
      <c r="N44" s="194"/>
      <c r="O44" s="22"/>
      <c r="P44" s="8"/>
      <c r="Q44" s="8"/>
      <c r="R44" s="31"/>
      <c r="S44" s="8"/>
      <c r="T44" s="32"/>
      <c r="U44" s="162"/>
      <c r="V44" s="73"/>
      <c r="W44" s="74"/>
      <c r="X44" s="24"/>
      <c r="Y44" s="32"/>
      <c r="Z44" s="32"/>
      <c r="AA44" s="73"/>
      <c r="AB44" s="54" t="str">
        <f t="shared" si="3"/>
        <v/>
      </c>
      <c r="AC44" s="76"/>
      <c r="AD44" s="222"/>
      <c r="AE44" s="56"/>
      <c r="AF44" s="32"/>
      <c r="AG44" s="32"/>
      <c r="AH44" s="6"/>
      <c r="AI44" s="31"/>
      <c r="AJ44" s="31"/>
      <c r="AK44" s="207"/>
      <c r="AL44" s="56"/>
      <c r="AM44" s="56"/>
      <c r="AN44" s="56"/>
      <c r="AO44" s="56"/>
      <c r="AP44" s="56"/>
      <c r="AQ44" s="209"/>
      <c r="AR44" s="212"/>
      <c r="AS44" s="78"/>
      <c r="AT44" s="78"/>
      <c r="AU44" s="8"/>
      <c r="AV44" s="78"/>
      <c r="AW44" s="147" t="str">
        <f>IFERROR(VLOOKUP(AV44,'공직유관단체 코드'!$C$5:$D$1037,2,),"")</f>
        <v/>
      </c>
      <c r="AX44" s="159"/>
      <c r="AY44" s="24"/>
      <c r="AZ44" s="24"/>
      <c r="BA44" s="220" t="str">
        <f t="shared" si="4"/>
        <v/>
      </c>
      <c r="BB44" s="91"/>
      <c r="BC44" s="56"/>
      <c r="BD44" s="75"/>
      <c r="BE44" s="58"/>
    </row>
    <row r="45" spans="5:57">
      <c r="E45" s="56"/>
      <c r="F45" s="90" t="str">
        <f t="shared" si="0"/>
        <v/>
      </c>
      <c r="G45" s="75"/>
      <c r="H45" s="169" t="str">
        <f t="shared" ca="1" si="1"/>
        <v/>
      </c>
      <c r="I45" s="73"/>
      <c r="J45" s="31"/>
      <c r="K45" s="31"/>
      <c r="L45" s="169" t="str">
        <f t="shared" ca="1" si="2"/>
        <v/>
      </c>
      <c r="M45" s="91"/>
      <c r="N45" s="194"/>
      <c r="O45" s="22"/>
      <c r="P45" s="8"/>
      <c r="Q45" s="8"/>
      <c r="R45" s="31"/>
      <c r="S45" s="8"/>
      <c r="T45" s="32"/>
      <c r="U45" s="162"/>
      <c r="V45" s="73"/>
      <c r="W45" s="74"/>
      <c r="X45" s="24"/>
      <c r="Y45" s="32"/>
      <c r="Z45" s="32"/>
      <c r="AA45" s="73"/>
      <c r="AB45" s="54" t="str">
        <f t="shared" si="3"/>
        <v/>
      </c>
      <c r="AC45" s="76"/>
      <c r="AD45" s="222"/>
      <c r="AE45" s="56"/>
      <c r="AF45" s="32"/>
      <c r="AG45" s="32"/>
      <c r="AH45" s="6"/>
      <c r="AI45" s="31"/>
      <c r="AJ45" s="31"/>
      <c r="AK45" s="207"/>
      <c r="AL45" s="56"/>
      <c r="AM45" s="56"/>
      <c r="AN45" s="56"/>
      <c r="AO45" s="56"/>
      <c r="AP45" s="56"/>
      <c r="AQ45" s="209"/>
      <c r="AR45" s="212"/>
      <c r="AS45" s="78"/>
      <c r="AT45" s="78"/>
      <c r="AU45" s="8"/>
      <c r="AV45" s="78"/>
      <c r="AW45" s="147" t="str">
        <f>IFERROR(VLOOKUP(AV45,'공직유관단체 코드'!$C$5:$D$1037,2,),"")</f>
        <v/>
      </c>
      <c r="AX45" s="159"/>
      <c r="AY45" s="24"/>
      <c r="AZ45" s="24"/>
      <c r="BA45" s="220" t="str">
        <f t="shared" si="4"/>
        <v/>
      </c>
      <c r="BB45" s="91"/>
      <c r="BC45" s="56"/>
      <c r="BD45" s="75"/>
      <c r="BE45" s="58"/>
    </row>
    <row r="46" spans="5:57">
      <c r="E46" s="56"/>
      <c r="F46" s="90" t="str">
        <f t="shared" si="0"/>
        <v/>
      </c>
      <c r="G46" s="75"/>
      <c r="H46" s="169" t="str">
        <f t="shared" ca="1" si="1"/>
        <v/>
      </c>
      <c r="I46" s="73"/>
      <c r="J46" s="75"/>
      <c r="K46" s="75"/>
      <c r="L46" s="169" t="str">
        <f t="shared" ca="1" si="2"/>
        <v/>
      </c>
      <c r="M46" s="91"/>
      <c r="N46" s="194"/>
      <c r="O46" s="22"/>
      <c r="P46" s="8"/>
      <c r="Q46" s="8"/>
      <c r="R46" s="31"/>
      <c r="S46" s="8"/>
      <c r="T46" s="32"/>
      <c r="U46" s="162"/>
      <c r="V46" s="73"/>
      <c r="W46" s="74"/>
      <c r="X46" s="31"/>
      <c r="Y46" s="32"/>
      <c r="Z46" s="32"/>
      <c r="AA46" s="73"/>
      <c r="AB46" s="54" t="str">
        <f t="shared" si="3"/>
        <v/>
      </c>
      <c r="AC46" s="76"/>
      <c r="AD46" s="222"/>
      <c r="AE46" s="56"/>
      <c r="AF46" s="32"/>
      <c r="AG46" s="32"/>
      <c r="AH46" s="6"/>
      <c r="AI46" s="31"/>
      <c r="AJ46" s="31"/>
      <c r="AK46" s="207"/>
      <c r="AL46" s="56"/>
      <c r="AM46" s="56"/>
      <c r="AN46" s="56"/>
      <c r="AO46" s="56"/>
      <c r="AP46" s="56"/>
      <c r="AQ46" s="209"/>
      <c r="AR46" s="212"/>
      <c r="AS46" s="78"/>
      <c r="AT46" s="78"/>
      <c r="AU46" s="8"/>
      <c r="AV46" s="78"/>
      <c r="AW46" s="147" t="str">
        <f>IFERROR(VLOOKUP(AV46,'공직유관단체 코드'!$C$5:$D$1037,2,),"")</f>
        <v/>
      </c>
      <c r="AX46" s="159"/>
      <c r="AY46" s="24"/>
      <c r="AZ46" s="24"/>
      <c r="BA46" s="220" t="str">
        <f t="shared" si="4"/>
        <v/>
      </c>
      <c r="BB46" s="91"/>
      <c r="BC46" s="56"/>
      <c r="BD46" s="75"/>
      <c r="BE46" s="58"/>
    </row>
    <row r="47" spans="5:57">
      <c r="E47" s="56"/>
      <c r="F47" s="90" t="str">
        <f t="shared" si="0"/>
        <v/>
      </c>
      <c r="G47" s="75"/>
      <c r="H47" s="169" t="str">
        <f t="shared" ca="1" si="1"/>
        <v/>
      </c>
      <c r="I47" s="73"/>
      <c r="J47" s="75"/>
      <c r="K47" s="75"/>
      <c r="L47" s="169" t="str">
        <f t="shared" ca="1" si="2"/>
        <v/>
      </c>
      <c r="M47" s="91"/>
      <c r="N47" s="194"/>
      <c r="O47" s="22"/>
      <c r="P47" s="8"/>
      <c r="Q47" s="8"/>
      <c r="R47" s="31"/>
      <c r="S47" s="8"/>
      <c r="T47" s="32"/>
      <c r="U47" s="162"/>
      <c r="V47" s="73"/>
      <c r="W47" s="74"/>
      <c r="X47" s="24"/>
      <c r="Y47" s="32"/>
      <c r="Z47" s="32"/>
      <c r="AA47" s="73"/>
      <c r="AB47" s="54" t="str">
        <f t="shared" si="3"/>
        <v/>
      </c>
      <c r="AC47" s="76"/>
      <c r="AD47" s="222"/>
      <c r="AE47" s="56"/>
      <c r="AF47" s="32"/>
      <c r="AG47" s="32"/>
      <c r="AH47" s="6"/>
      <c r="AI47" s="31"/>
      <c r="AJ47" s="31"/>
      <c r="AK47" s="207"/>
      <c r="AL47" s="56"/>
      <c r="AM47" s="56"/>
      <c r="AN47" s="56"/>
      <c r="AO47" s="56"/>
      <c r="AP47" s="56"/>
      <c r="AQ47" s="209"/>
      <c r="AR47" s="212"/>
      <c r="AS47" s="78"/>
      <c r="AT47" s="78"/>
      <c r="AU47" s="8"/>
      <c r="AV47" s="78"/>
      <c r="AW47" s="147" t="str">
        <f>IFERROR(VLOOKUP(AV47,'공직유관단체 코드'!$C$5:$D$1037,2,),"")</f>
        <v/>
      </c>
      <c r="AX47" s="159"/>
      <c r="AY47" s="172"/>
      <c r="AZ47" s="172"/>
      <c r="BA47" s="220" t="str">
        <f t="shared" si="4"/>
        <v/>
      </c>
      <c r="BB47" s="91"/>
      <c r="BC47" s="56"/>
      <c r="BD47" s="75"/>
      <c r="BE47" s="58"/>
    </row>
    <row r="48" spans="5:57">
      <c r="E48" s="56"/>
      <c r="F48" s="90" t="str">
        <f t="shared" si="0"/>
        <v/>
      </c>
      <c r="G48" s="75"/>
      <c r="H48" s="169" t="str">
        <f t="shared" ca="1" si="1"/>
        <v/>
      </c>
      <c r="I48" s="73"/>
      <c r="J48" s="75"/>
      <c r="K48" s="75"/>
      <c r="L48" s="169" t="str">
        <f t="shared" ca="1" si="2"/>
        <v/>
      </c>
      <c r="M48" s="91"/>
      <c r="N48" s="194"/>
      <c r="O48" s="22"/>
      <c r="P48" s="8"/>
      <c r="Q48" s="8"/>
      <c r="R48" s="31"/>
      <c r="S48" s="8"/>
      <c r="T48" s="32"/>
      <c r="U48" s="162"/>
      <c r="V48" s="73"/>
      <c r="W48" s="74"/>
      <c r="X48" s="24"/>
      <c r="Y48" s="32"/>
      <c r="Z48" s="32"/>
      <c r="AA48" s="73"/>
      <c r="AB48" s="54" t="str">
        <f t="shared" si="3"/>
        <v/>
      </c>
      <c r="AC48" s="76"/>
      <c r="AD48" s="222"/>
      <c r="AE48" s="56"/>
      <c r="AF48" s="32"/>
      <c r="AG48" s="32"/>
      <c r="AH48" s="6"/>
      <c r="AI48" s="31"/>
      <c r="AJ48" s="31"/>
      <c r="AK48" s="207"/>
      <c r="AL48" s="56"/>
      <c r="AM48" s="56"/>
      <c r="AN48" s="56"/>
      <c r="AO48" s="56"/>
      <c r="AP48" s="56"/>
      <c r="AQ48" s="209"/>
      <c r="AR48" s="256"/>
      <c r="AS48" s="257"/>
      <c r="AT48" s="257"/>
      <c r="AU48" s="258"/>
      <c r="AV48" s="257"/>
      <c r="AW48" s="147" t="str">
        <f>IFERROR(VLOOKUP(AV48,'공직유관단체 코드'!$C$5:$D$1037,2,),"")</f>
        <v/>
      </c>
      <c r="AX48" s="259"/>
      <c r="AY48" s="260"/>
      <c r="AZ48" s="260"/>
      <c r="BA48" s="220" t="str">
        <f t="shared" si="4"/>
        <v/>
      </c>
      <c r="BB48" s="91"/>
      <c r="BC48" s="56"/>
      <c r="BD48" s="75"/>
      <c r="BE48" s="58"/>
    </row>
    <row r="49" spans="5:57">
      <c r="E49" s="56"/>
      <c r="F49" s="90" t="str">
        <f t="shared" si="0"/>
        <v/>
      </c>
      <c r="G49" s="75"/>
      <c r="H49" s="169" t="str">
        <f t="shared" ca="1" si="1"/>
        <v/>
      </c>
      <c r="I49" s="73"/>
      <c r="J49" s="75"/>
      <c r="K49" s="75"/>
      <c r="L49" s="169" t="str">
        <f t="shared" ca="1" si="2"/>
        <v/>
      </c>
      <c r="M49" s="91"/>
      <c r="N49" s="194"/>
      <c r="O49" s="22"/>
      <c r="P49" s="8"/>
      <c r="Q49" s="8"/>
      <c r="R49" s="31"/>
      <c r="S49" s="8"/>
      <c r="T49" s="32"/>
      <c r="U49" s="162"/>
      <c r="V49" s="73"/>
      <c r="W49" s="74"/>
      <c r="X49" s="24"/>
      <c r="Y49" s="32"/>
      <c r="Z49" s="32"/>
      <c r="AA49" s="73"/>
      <c r="AB49" s="54" t="str">
        <f t="shared" si="3"/>
        <v/>
      </c>
      <c r="AC49" s="76"/>
      <c r="AD49" s="222"/>
      <c r="AE49" s="56"/>
      <c r="AF49" s="32"/>
      <c r="AG49" s="32"/>
      <c r="AH49" s="6"/>
      <c r="AI49" s="31"/>
      <c r="AJ49" s="31"/>
      <c r="AK49" s="207"/>
      <c r="AL49" s="56"/>
      <c r="AM49" s="56"/>
      <c r="AN49" s="56"/>
      <c r="AO49" s="56"/>
      <c r="AP49" s="56"/>
      <c r="AQ49" s="209"/>
      <c r="AR49" s="256"/>
      <c r="AS49" s="257"/>
      <c r="AT49" s="257"/>
      <c r="AU49" s="258"/>
      <c r="AV49" s="257"/>
      <c r="AW49" s="147" t="str">
        <f>IFERROR(VLOOKUP(AV49,'공직유관단체 코드'!$C$5:$D$1037,2,),"")</f>
        <v/>
      </c>
      <c r="AX49" s="259"/>
      <c r="AY49" s="260"/>
      <c r="AZ49" s="260"/>
      <c r="BA49" s="220" t="str">
        <f t="shared" si="4"/>
        <v/>
      </c>
      <c r="BB49" s="91"/>
      <c r="BC49" s="56"/>
      <c r="BD49" s="75"/>
      <c r="BE49" s="58"/>
    </row>
    <row r="50" spans="5:57" ht="14.25" thickBot="1">
      <c r="E50" s="56"/>
      <c r="F50" s="90" t="str">
        <f t="shared" si="0"/>
        <v/>
      </c>
      <c r="G50" s="75"/>
      <c r="H50" s="169" t="str">
        <f t="shared" ca="1" si="1"/>
        <v/>
      </c>
      <c r="I50" s="73"/>
      <c r="J50" s="75"/>
      <c r="K50" s="75"/>
      <c r="L50" s="169" t="str">
        <f t="shared" ca="1" si="2"/>
        <v/>
      </c>
      <c r="M50" s="91"/>
      <c r="N50" s="194"/>
      <c r="O50" s="22"/>
      <c r="P50" s="8"/>
      <c r="Q50" s="8"/>
      <c r="R50" s="31"/>
      <c r="S50" s="8"/>
      <c r="T50" s="32"/>
      <c r="U50" s="162"/>
      <c r="V50" s="73"/>
      <c r="W50" s="74"/>
      <c r="X50" s="24"/>
      <c r="Y50" s="32"/>
      <c r="Z50" s="32"/>
      <c r="AA50" s="73"/>
      <c r="AB50" s="54" t="str">
        <f t="shared" si="3"/>
        <v/>
      </c>
      <c r="AC50" s="76"/>
      <c r="AD50" s="222"/>
      <c r="AE50" s="56"/>
      <c r="AF50" s="32"/>
      <c r="AG50" s="32"/>
      <c r="AH50" s="6"/>
      <c r="AI50" s="31"/>
      <c r="AJ50" s="31"/>
      <c r="AK50" s="207"/>
      <c r="AL50" s="56"/>
      <c r="AM50" s="56"/>
      <c r="AN50" s="56"/>
      <c r="AO50" s="56"/>
      <c r="AP50" s="56"/>
      <c r="AQ50" s="209"/>
      <c r="AR50" s="213"/>
      <c r="AS50" s="214"/>
      <c r="AT50" s="214"/>
      <c r="AU50" s="215"/>
      <c r="AV50" s="214"/>
      <c r="AW50" s="216" t="str">
        <f>IFERROR(VLOOKUP(AV50,'공직유관단체 코드'!$C$5:$D$1037,2,),"")</f>
        <v/>
      </c>
      <c r="AX50" s="217"/>
      <c r="AY50" s="218"/>
      <c r="AZ50" s="218"/>
      <c r="BA50" s="221" t="str">
        <f t="shared" ref="BA50" si="5">IF(ISBLANK(AY50),"",DATEDIF(AY50,AZ50,"d")/365)</f>
        <v/>
      </c>
      <c r="BB50" s="91"/>
      <c r="BC50" s="56"/>
      <c r="BD50" s="75"/>
      <c r="BE50" s="58"/>
    </row>
  </sheetData>
  <mergeCells count="13">
    <mergeCell ref="BC4:BE4"/>
    <mergeCell ref="AI4:AJ4"/>
    <mergeCell ref="AK4:AK5"/>
    <mergeCell ref="AL4:AQ4"/>
    <mergeCell ref="X4:AB4"/>
    <mergeCell ref="AE4:AH4"/>
    <mergeCell ref="BB4:BB5"/>
    <mergeCell ref="AR4:BA4"/>
    <mergeCell ref="M4:W4"/>
    <mergeCell ref="I4:L4"/>
    <mergeCell ref="E4:F4"/>
    <mergeCell ref="G4:H4"/>
    <mergeCell ref="AC4:AD4"/>
  </mergeCells>
  <phoneticPr fontId="1" type="noConversion"/>
  <dataValidations count="9">
    <dataValidation type="list" allowBlank="1" showInputMessage="1" showErrorMessage="1" error="목록에서 선택" sqref="AU11:AU50">
      <formula1>참여인력구분</formula1>
    </dataValidation>
    <dataValidation type="list" allowBlank="1" showInputMessage="1" showErrorMessage="1" sqref="AS11:AS50">
      <formula1>펀드법적유형</formula1>
    </dataValidation>
    <dataValidation type="list" allowBlank="1" showInputMessage="1" showErrorMessage="1" sqref="AE11:AE50 AL11:AP50 AC11:AC50 AT11:AT50">
      <formula1>여부</formula1>
    </dataValidation>
    <dataValidation type="list" allowBlank="1" showInputMessage="1" showErrorMessage="1" sqref="N11:N50">
      <formula1>투자기업_법인유형</formula1>
    </dataValidation>
    <dataValidation type="list" allowBlank="1" showInputMessage="1" showErrorMessage="1" sqref="P11:P50">
      <formula1>제안펀드의_주목적투자분야와_관련성</formula1>
    </dataValidation>
    <dataValidation type="list" allowBlank="1" showInputMessage="1" showErrorMessage="1" sqref="S11:S50">
      <formula1>투자유형</formula1>
    </dataValidation>
    <dataValidation type="list" allowBlank="1" showInputMessage="1" showErrorMessage="1" sqref="V11:V50">
      <formula1>회수구분</formula1>
    </dataValidation>
    <dataValidation type="list" allowBlank="1" showInputMessage="1" showErrorMessage="1" sqref="AA11:AA50">
      <formula1>회수유형</formula1>
    </dataValidation>
    <dataValidation type="list" allowBlank="1" showInputMessage="1" showErrorMessage="1" sqref="AK11:AK50">
      <formula1>투자계정구분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E1:K20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5" width="10.625" customWidth="1"/>
    <col min="6" max="6" width="13.625" customWidth="1"/>
    <col min="7" max="7" width="12.625" customWidth="1"/>
    <col min="8" max="8" width="28.75" customWidth="1"/>
    <col min="9" max="9" width="30.625" customWidth="1"/>
    <col min="10" max="10" width="15.625" customWidth="1"/>
    <col min="11" max="11" width="20.625" customWidth="1"/>
  </cols>
  <sheetData>
    <row r="1" spans="5:11" hidden="1"/>
    <row r="2" spans="5:11" hidden="1"/>
    <row r="3" spans="5:11" hidden="1"/>
    <row r="4" spans="5:11">
      <c r="E4" s="438" t="s">
        <v>1351</v>
      </c>
      <c r="F4" s="438"/>
      <c r="G4" s="438" t="s">
        <v>182</v>
      </c>
      <c r="H4" s="438"/>
      <c r="I4" s="438"/>
      <c r="J4" s="438"/>
      <c r="K4" s="438"/>
    </row>
    <row r="5" spans="5:11" ht="27">
      <c r="E5" s="29" t="s">
        <v>45</v>
      </c>
      <c r="F5" s="77" t="s">
        <v>161</v>
      </c>
      <c r="G5" s="29" t="s">
        <v>183</v>
      </c>
      <c r="H5" s="29" t="s">
        <v>184</v>
      </c>
      <c r="I5" s="29" t="s">
        <v>185</v>
      </c>
      <c r="J5" s="29" t="s">
        <v>186</v>
      </c>
      <c r="K5" s="29" t="s">
        <v>187</v>
      </c>
    </row>
    <row r="6" spans="5:11" hidden="1">
      <c r="E6" s="30"/>
      <c r="F6" s="94"/>
      <c r="G6" s="30"/>
      <c r="H6" s="30"/>
      <c r="I6" s="30"/>
      <c r="J6" s="30"/>
      <c r="K6" s="30"/>
    </row>
    <row r="7" spans="5:11" hidden="1">
      <c r="E7" s="30"/>
      <c r="F7" s="94"/>
      <c r="G7" s="30"/>
      <c r="H7" s="30"/>
      <c r="I7" s="30"/>
      <c r="J7" s="30"/>
      <c r="K7" s="30"/>
    </row>
    <row r="8" spans="5:11" hidden="1">
      <c r="E8" s="30"/>
      <c r="F8" s="94"/>
      <c r="G8" s="30"/>
      <c r="H8" s="30"/>
      <c r="I8" s="30"/>
      <c r="J8" s="30"/>
      <c r="K8" s="30"/>
    </row>
    <row r="9" spans="5:11" hidden="1">
      <c r="E9" s="51"/>
      <c r="F9" s="95"/>
      <c r="G9" s="51"/>
      <c r="H9" s="51"/>
      <c r="I9" s="51"/>
      <c r="J9" s="51"/>
      <c r="K9" s="51"/>
    </row>
    <row r="10" spans="5:11" hidden="1">
      <c r="E10" s="51"/>
      <c r="F10" s="95"/>
      <c r="G10" s="51"/>
      <c r="H10" s="51"/>
      <c r="I10" s="51"/>
      <c r="J10" s="51"/>
      <c r="K10" s="51"/>
    </row>
    <row r="11" spans="5:11">
      <c r="E11" s="96" t="s">
        <v>188</v>
      </c>
      <c r="F11" s="90">
        <f t="shared" ref="F11:F20" si="0">IF(ISBLANK($E11),"",VLOOKUP($E11,대표이사_참여인력_개요,2,FALSE))</f>
        <v>700101</v>
      </c>
      <c r="G11" s="31">
        <v>36892</v>
      </c>
      <c r="H11" s="56" t="s">
        <v>189</v>
      </c>
      <c r="I11" s="56" t="s">
        <v>190</v>
      </c>
      <c r="J11" s="56" t="s">
        <v>191</v>
      </c>
      <c r="K11" s="56" t="s">
        <v>153</v>
      </c>
    </row>
    <row r="12" spans="5:11">
      <c r="E12" s="96" t="s">
        <v>2135</v>
      </c>
      <c r="F12" s="90">
        <f t="shared" si="0"/>
        <v>700101</v>
      </c>
      <c r="G12" s="31">
        <v>35065</v>
      </c>
      <c r="H12" s="56" t="s">
        <v>2152</v>
      </c>
      <c r="I12" s="56"/>
      <c r="J12" s="56"/>
      <c r="K12" s="56" t="s">
        <v>153</v>
      </c>
    </row>
    <row r="13" spans="5:11">
      <c r="E13" s="96"/>
      <c r="F13" s="90" t="str">
        <f t="shared" si="0"/>
        <v/>
      </c>
      <c r="G13" s="31"/>
      <c r="H13" s="56"/>
      <c r="I13" s="56"/>
      <c r="J13" s="56"/>
      <c r="K13" s="56"/>
    </row>
    <row r="14" spans="5:11">
      <c r="E14" s="96"/>
      <c r="F14" s="90" t="str">
        <f t="shared" si="0"/>
        <v/>
      </c>
      <c r="G14" s="31"/>
      <c r="H14" s="56"/>
      <c r="I14" s="56"/>
      <c r="J14" s="56"/>
      <c r="K14" s="56"/>
    </row>
    <row r="15" spans="5:11">
      <c r="E15" s="96"/>
      <c r="F15" s="90" t="str">
        <f t="shared" si="0"/>
        <v/>
      </c>
      <c r="G15" s="31"/>
      <c r="H15" s="56"/>
      <c r="I15" s="56"/>
      <c r="J15" s="56"/>
      <c r="K15" s="56"/>
    </row>
    <row r="16" spans="5:11">
      <c r="E16" s="96"/>
      <c r="F16" s="90" t="str">
        <f t="shared" si="0"/>
        <v/>
      </c>
      <c r="G16" s="31"/>
      <c r="H16" s="56"/>
      <c r="I16" s="56"/>
      <c r="J16" s="56"/>
      <c r="K16" s="56"/>
    </row>
    <row r="17" spans="5:11">
      <c r="E17" s="96"/>
      <c r="F17" s="90" t="str">
        <f t="shared" si="0"/>
        <v/>
      </c>
      <c r="G17" s="31"/>
      <c r="H17" s="56"/>
      <c r="I17" s="56"/>
      <c r="J17" s="56"/>
      <c r="K17" s="56"/>
    </row>
    <row r="18" spans="5:11">
      <c r="E18" s="96"/>
      <c r="F18" s="90" t="str">
        <f t="shared" si="0"/>
        <v/>
      </c>
      <c r="G18" s="31"/>
      <c r="H18" s="56"/>
      <c r="I18" s="56"/>
      <c r="J18" s="56"/>
      <c r="K18" s="56"/>
    </row>
    <row r="19" spans="5:11">
      <c r="E19" s="97"/>
      <c r="F19" s="90" t="str">
        <f t="shared" si="0"/>
        <v/>
      </c>
      <c r="G19" s="31"/>
      <c r="H19" s="56"/>
      <c r="I19" s="56"/>
      <c r="J19" s="56"/>
      <c r="K19" s="56"/>
    </row>
    <row r="20" spans="5:11">
      <c r="E20" s="97"/>
      <c r="F20" s="90" t="str">
        <f t="shared" si="0"/>
        <v/>
      </c>
      <c r="G20" s="31"/>
      <c r="H20" s="56"/>
      <c r="I20" s="56"/>
      <c r="J20" s="56"/>
      <c r="K20" s="56"/>
    </row>
  </sheetData>
  <mergeCells count="2">
    <mergeCell ref="E4:F4"/>
    <mergeCell ref="G4:K4"/>
  </mergeCells>
  <phoneticPr fontId="1" type="noConversion"/>
  <dataValidations count="1">
    <dataValidation type="date" allowBlank="1" showInputMessage="1" showErrorMessage="1" error="연월일을 입력" sqref="G4:G20">
      <formula1>1</formula1>
      <formula2>2958465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/>
  </sheetPr>
  <dimension ref="E1:Y50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5" width="10.625" customWidth="1"/>
    <col min="6" max="6" width="12.625" customWidth="1"/>
    <col min="7" max="7" width="15.625" customWidth="1"/>
    <col min="8" max="8" width="28.625" customWidth="1"/>
    <col min="9" max="9" width="7.25" customWidth="1"/>
    <col min="10" max="10" width="9.75" bestFit="1" customWidth="1"/>
    <col min="11" max="11" width="9.875" bestFit="1" customWidth="1"/>
    <col min="12" max="12" width="7.875" customWidth="1"/>
    <col min="13" max="13" width="16.625" customWidth="1"/>
    <col min="14" max="14" width="10.625" customWidth="1"/>
    <col min="15" max="15" width="28.75" customWidth="1"/>
    <col min="16" max="17" width="13.875" customWidth="1"/>
    <col min="18" max="18" width="7.5" customWidth="1"/>
    <col min="19" max="19" width="11" customWidth="1"/>
    <col min="20" max="20" width="12.375" customWidth="1"/>
    <col min="21" max="21" width="9" customWidth="1"/>
    <col min="22" max="22" width="29.125" customWidth="1"/>
    <col min="23" max="24" width="9.875" bestFit="1" customWidth="1"/>
  </cols>
  <sheetData>
    <row r="1" spans="5:25" hidden="1"/>
    <row r="2" spans="5:25" ht="15.75" hidden="1" customHeight="1"/>
    <row r="3" spans="5:25" ht="14.25" hidden="1" customHeight="1"/>
    <row r="4" spans="5:25" ht="16.5" customHeight="1">
      <c r="E4" s="413" t="s">
        <v>1509</v>
      </c>
      <c r="F4" s="415"/>
      <c r="G4" s="438" t="s">
        <v>1518</v>
      </c>
      <c r="H4" s="455"/>
      <c r="I4" s="455"/>
      <c r="J4" s="438" t="s">
        <v>1519</v>
      </c>
      <c r="K4" s="438"/>
      <c r="L4" s="438"/>
      <c r="M4" s="438" t="s">
        <v>1520</v>
      </c>
      <c r="N4" s="455"/>
      <c r="O4" s="455"/>
      <c r="P4" s="413" t="s">
        <v>1521</v>
      </c>
      <c r="Q4" s="414"/>
      <c r="R4" s="415"/>
      <c r="S4" s="413" t="s">
        <v>1522</v>
      </c>
      <c r="T4" s="453"/>
      <c r="U4" s="453"/>
      <c r="V4" s="454"/>
      <c r="W4" s="438" t="s">
        <v>1523</v>
      </c>
      <c r="X4" s="438"/>
      <c r="Y4" s="438"/>
    </row>
    <row r="5" spans="5:25" ht="40.5">
      <c r="E5" s="179" t="s">
        <v>1510</v>
      </c>
      <c r="F5" s="77" t="s">
        <v>1511</v>
      </c>
      <c r="G5" s="179" t="s">
        <v>1512</v>
      </c>
      <c r="H5" s="179" t="s">
        <v>1513</v>
      </c>
      <c r="I5" s="179" t="s">
        <v>1514</v>
      </c>
      <c r="J5" s="179" t="s">
        <v>1515</v>
      </c>
      <c r="K5" s="179" t="s">
        <v>1516</v>
      </c>
      <c r="L5" s="177" t="s">
        <v>1517</v>
      </c>
      <c r="M5" s="179" t="s">
        <v>1524</v>
      </c>
      <c r="N5" s="177" t="s">
        <v>1525</v>
      </c>
      <c r="O5" s="177" t="s">
        <v>1526</v>
      </c>
      <c r="P5" s="179" t="s">
        <v>1515</v>
      </c>
      <c r="Q5" s="179" t="s">
        <v>1516</v>
      </c>
      <c r="R5" s="177" t="s">
        <v>1517</v>
      </c>
      <c r="S5" s="178" t="s">
        <v>1527</v>
      </c>
      <c r="T5" s="224" t="s">
        <v>1532</v>
      </c>
      <c r="U5" s="225" t="s">
        <v>1530</v>
      </c>
      <c r="V5" s="226" t="s">
        <v>1531</v>
      </c>
      <c r="W5" s="179" t="s">
        <v>1515</v>
      </c>
      <c r="X5" s="179" t="s">
        <v>1516</v>
      </c>
      <c r="Y5" s="179" t="s">
        <v>1517</v>
      </c>
    </row>
    <row r="6" spans="5:25" hidden="1">
      <c r="E6" s="65"/>
      <c r="F6" s="9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103"/>
      <c r="U6" s="138"/>
      <c r="V6" s="137"/>
      <c r="W6" s="51"/>
      <c r="X6" s="51"/>
      <c r="Y6" s="51"/>
    </row>
    <row r="7" spans="5:25" hidden="1">
      <c r="E7" s="65"/>
      <c r="F7" s="9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103"/>
      <c r="U7" s="138"/>
      <c r="V7" s="137"/>
      <c r="W7" s="51"/>
      <c r="X7" s="51"/>
      <c r="Y7" s="51"/>
    </row>
    <row r="8" spans="5:25" hidden="1">
      <c r="E8" s="65"/>
      <c r="F8" s="9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03"/>
      <c r="U8" s="138"/>
      <c r="V8" s="137"/>
      <c r="W8" s="51"/>
      <c r="X8" s="51"/>
      <c r="Y8" s="51"/>
    </row>
    <row r="9" spans="5:25" hidden="1">
      <c r="E9" s="65"/>
      <c r="F9" s="94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103"/>
      <c r="U9" s="138"/>
      <c r="V9" s="137"/>
      <c r="W9" s="51"/>
      <c r="X9" s="51"/>
      <c r="Y9" s="51"/>
    </row>
    <row r="10" spans="5:25" hidden="1">
      <c r="E10" s="65"/>
      <c r="F10" s="94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103"/>
      <c r="U10" s="138"/>
      <c r="V10" s="137"/>
      <c r="W10" s="51"/>
      <c r="X10" s="51"/>
      <c r="Y10" s="51"/>
    </row>
    <row r="11" spans="5:25">
      <c r="E11" s="56" t="s">
        <v>142</v>
      </c>
      <c r="F11" s="90">
        <f t="shared" ref="F11:F50" si="0">IF(ISBLANK($E11),"",VLOOKUP($E11,대표이사_참여인력_개요,2,FALSE))</f>
        <v>700101</v>
      </c>
      <c r="G11" s="73" t="s">
        <v>1485</v>
      </c>
      <c r="H11" s="75" t="s">
        <v>163</v>
      </c>
      <c r="I11" s="155" t="str">
        <f>IFERROR(VLOOKUP(H11,'공직유관단체 코드'!$C$5:$D$1037,2,),"")</f>
        <v/>
      </c>
      <c r="J11" s="31">
        <v>41640</v>
      </c>
      <c r="K11" s="31">
        <v>42735</v>
      </c>
      <c r="L11" s="169">
        <f>IF(ISBLANK(J11),"",DATEDIF(J11,K11,"d")/365)</f>
        <v>3</v>
      </c>
      <c r="M11" s="56" t="s">
        <v>1507</v>
      </c>
      <c r="N11" s="56" t="s">
        <v>1508</v>
      </c>
      <c r="O11" s="58"/>
      <c r="P11" s="31">
        <v>41640</v>
      </c>
      <c r="Q11" s="31">
        <v>42369</v>
      </c>
      <c r="R11" s="151">
        <f>IF(ISBLANK(P11),"",DATEDIF(P11,Q11,"d")/365)</f>
        <v>1.9972602739726026</v>
      </c>
      <c r="S11" s="104" t="s">
        <v>164</v>
      </c>
      <c r="T11" s="104" t="s">
        <v>1438</v>
      </c>
      <c r="U11" s="152" t="s">
        <v>140</v>
      </c>
      <c r="V11" s="137"/>
      <c r="W11" s="150">
        <v>41640</v>
      </c>
      <c r="X11" s="150">
        <v>42004</v>
      </c>
      <c r="Y11" s="174">
        <f>IF(ISBLANK(W11),"",DATEDIF(W11,X11,"d")/365)</f>
        <v>0.99726027397260275</v>
      </c>
    </row>
    <row r="12" spans="5:25">
      <c r="E12" s="56" t="s">
        <v>2135</v>
      </c>
      <c r="F12" s="90">
        <f t="shared" si="0"/>
        <v>700101</v>
      </c>
      <c r="G12" s="73" t="s">
        <v>1485</v>
      </c>
      <c r="H12" s="75" t="s">
        <v>2138</v>
      </c>
      <c r="I12" s="155" t="str">
        <f>IFERROR(VLOOKUP(H12,'공직유관단체 코드'!$C$5:$D$1037,2,),"")</f>
        <v/>
      </c>
      <c r="J12" s="31">
        <v>41640</v>
      </c>
      <c r="K12" s="31">
        <v>42735</v>
      </c>
      <c r="L12" s="169">
        <f t="shared" ref="L12:L50" si="1">IF(ISBLANK(J12),"",DATEDIF(J12,K12,"d")/365)</f>
        <v>3</v>
      </c>
      <c r="M12" s="56" t="s">
        <v>2153</v>
      </c>
      <c r="N12" s="56" t="s">
        <v>2154</v>
      </c>
      <c r="O12" s="58"/>
      <c r="P12" s="31">
        <v>41640</v>
      </c>
      <c r="Q12" s="31">
        <v>42369</v>
      </c>
      <c r="R12" s="151">
        <f t="shared" ref="R12:R50" si="2">IF(ISBLANK(P12),"",DATEDIF(P12,Q12,"d")/365)</f>
        <v>1.9972602739726026</v>
      </c>
      <c r="S12" s="104" t="s">
        <v>164</v>
      </c>
      <c r="T12" s="104" t="s">
        <v>1489</v>
      </c>
      <c r="U12" s="152" t="s">
        <v>140</v>
      </c>
      <c r="V12" s="137"/>
      <c r="W12" s="150">
        <v>42005</v>
      </c>
      <c r="X12" s="150">
        <v>42369</v>
      </c>
      <c r="Y12" s="174">
        <f t="shared" ref="Y12:Y50" si="3">IF(ISBLANK(W12),"",DATEDIF(W12,X12,"d")/365)</f>
        <v>0.99726027397260275</v>
      </c>
    </row>
    <row r="13" spans="5:25">
      <c r="E13" s="56" t="s">
        <v>2135</v>
      </c>
      <c r="F13" s="90">
        <f t="shared" si="0"/>
        <v>700101</v>
      </c>
      <c r="G13" s="73" t="s">
        <v>1485</v>
      </c>
      <c r="H13" s="75" t="s">
        <v>2138</v>
      </c>
      <c r="I13" s="155" t="str">
        <f>IFERROR(VLOOKUP(H13,'공직유관단체 코드'!$C$5:$D$1037,2,),"")</f>
        <v/>
      </c>
      <c r="J13" s="31">
        <v>41640</v>
      </c>
      <c r="K13" s="31">
        <v>42735</v>
      </c>
      <c r="L13" s="169">
        <f t="shared" si="1"/>
        <v>3</v>
      </c>
      <c r="M13" s="56" t="s">
        <v>2155</v>
      </c>
      <c r="N13" s="56" t="s">
        <v>2156</v>
      </c>
      <c r="O13" s="58"/>
      <c r="P13" s="31">
        <v>42370</v>
      </c>
      <c r="Q13" s="31">
        <v>42735</v>
      </c>
      <c r="R13" s="151">
        <f t="shared" si="2"/>
        <v>1</v>
      </c>
      <c r="S13" s="104" t="s">
        <v>164</v>
      </c>
      <c r="T13" s="104" t="s">
        <v>1439</v>
      </c>
      <c r="U13" s="152" t="s">
        <v>164</v>
      </c>
      <c r="V13" s="137"/>
      <c r="W13" s="150">
        <v>42370</v>
      </c>
      <c r="X13" s="150">
        <v>42735</v>
      </c>
      <c r="Y13" s="174">
        <f t="shared" si="3"/>
        <v>1</v>
      </c>
    </row>
    <row r="14" spans="5:25">
      <c r="E14" s="56" t="s">
        <v>2135</v>
      </c>
      <c r="F14" s="90">
        <f t="shared" si="0"/>
        <v>700101</v>
      </c>
      <c r="G14" s="73" t="s">
        <v>1444</v>
      </c>
      <c r="H14" s="75" t="s">
        <v>2144</v>
      </c>
      <c r="I14" s="155">
        <f>IFERROR(VLOOKUP(H14,'공직유관단체 코드'!$C$5:$D$1037,2,),"")</f>
        <v>1</v>
      </c>
      <c r="J14" s="31">
        <v>40087</v>
      </c>
      <c r="K14" s="31">
        <v>40268</v>
      </c>
      <c r="L14" s="169">
        <f t="shared" si="1"/>
        <v>0.49589041095890413</v>
      </c>
      <c r="M14" s="56" t="s">
        <v>155</v>
      </c>
      <c r="N14" s="56" t="s">
        <v>2154</v>
      </c>
      <c r="O14" s="58"/>
      <c r="P14" s="31">
        <v>40087</v>
      </c>
      <c r="Q14" s="31">
        <v>40268</v>
      </c>
      <c r="R14" s="151">
        <f t="shared" si="2"/>
        <v>0.49589041095890413</v>
      </c>
      <c r="S14" s="104" t="s">
        <v>140</v>
      </c>
      <c r="T14" s="104" t="s">
        <v>1490</v>
      </c>
      <c r="U14" s="152" t="s">
        <v>140</v>
      </c>
      <c r="V14" s="137"/>
      <c r="W14" s="150">
        <v>40087</v>
      </c>
      <c r="X14" s="150">
        <v>40268</v>
      </c>
      <c r="Y14" s="174">
        <f t="shared" si="3"/>
        <v>0.49589041095890413</v>
      </c>
    </row>
    <row r="15" spans="5:25">
      <c r="E15" s="56" t="s">
        <v>2135</v>
      </c>
      <c r="F15" s="90">
        <f t="shared" si="0"/>
        <v>700101</v>
      </c>
      <c r="G15" s="73" t="s">
        <v>1485</v>
      </c>
      <c r="H15" s="75" t="s">
        <v>2145</v>
      </c>
      <c r="I15" s="155" t="str">
        <f>IFERROR(VLOOKUP(H15,'공직유관단체 코드'!$C$5:$D$1037,2,),"")</f>
        <v/>
      </c>
      <c r="J15" s="31">
        <v>40269</v>
      </c>
      <c r="K15" s="31">
        <v>42769</v>
      </c>
      <c r="L15" s="169">
        <f t="shared" si="1"/>
        <v>6.8493150684931505</v>
      </c>
      <c r="M15" s="56" t="s">
        <v>2146</v>
      </c>
      <c r="N15" s="56" t="s">
        <v>2157</v>
      </c>
      <c r="O15" s="58"/>
      <c r="P15" s="31">
        <v>40269</v>
      </c>
      <c r="Q15" s="31">
        <v>42004</v>
      </c>
      <c r="R15" s="151">
        <f t="shared" si="2"/>
        <v>4.7534246575342465</v>
      </c>
      <c r="S15" s="104" t="s">
        <v>164</v>
      </c>
      <c r="T15" s="104" t="s">
        <v>1489</v>
      </c>
      <c r="U15" s="152" t="s">
        <v>140</v>
      </c>
      <c r="V15" s="137"/>
      <c r="W15" s="150">
        <v>40269</v>
      </c>
      <c r="X15" s="150">
        <v>42004</v>
      </c>
      <c r="Y15" s="174">
        <f t="shared" si="3"/>
        <v>4.7534246575342465</v>
      </c>
    </row>
    <row r="16" spans="5:25">
      <c r="E16" s="56" t="s">
        <v>2135</v>
      </c>
      <c r="F16" s="90">
        <f t="shared" si="0"/>
        <v>700101</v>
      </c>
      <c r="G16" s="73" t="s">
        <v>1485</v>
      </c>
      <c r="H16" s="75" t="s">
        <v>2145</v>
      </c>
      <c r="I16" s="155" t="str">
        <f>IFERROR(VLOOKUP(H16,'공직유관단체 코드'!$C$5:$D$1037,2,),"")</f>
        <v/>
      </c>
      <c r="J16" s="31">
        <v>40269</v>
      </c>
      <c r="K16" s="31">
        <v>42769</v>
      </c>
      <c r="L16" s="169">
        <f t="shared" si="1"/>
        <v>6.8493150684931505</v>
      </c>
      <c r="M16" s="56" t="s">
        <v>2146</v>
      </c>
      <c r="N16" s="56" t="s">
        <v>2154</v>
      </c>
      <c r="O16" s="58"/>
      <c r="P16" s="31">
        <v>42005</v>
      </c>
      <c r="Q16" s="31">
        <v>42769</v>
      </c>
      <c r="R16" s="151">
        <f t="shared" si="2"/>
        <v>2.0931506849315067</v>
      </c>
      <c r="S16" s="104" t="s">
        <v>164</v>
      </c>
      <c r="T16" s="104" t="s">
        <v>1438</v>
      </c>
      <c r="U16" s="152" t="s">
        <v>164</v>
      </c>
      <c r="V16" s="137"/>
      <c r="W16" s="150">
        <v>42005</v>
      </c>
      <c r="X16" s="150">
        <v>42769</v>
      </c>
      <c r="Y16" s="174">
        <f t="shared" si="3"/>
        <v>2.0931506849315067</v>
      </c>
    </row>
    <row r="17" spans="5:25">
      <c r="E17" s="56" t="s">
        <v>2137</v>
      </c>
      <c r="F17" s="90">
        <f t="shared" si="0"/>
        <v>700101</v>
      </c>
      <c r="G17" s="73" t="s">
        <v>1485</v>
      </c>
      <c r="H17" s="75" t="s">
        <v>2138</v>
      </c>
      <c r="I17" s="155" t="str">
        <f>IFERROR(VLOOKUP(H17,'공직유관단체 코드'!$C$5:$D$1037,2,),"")</f>
        <v/>
      </c>
      <c r="J17" s="31">
        <v>40544</v>
      </c>
      <c r="K17" s="31">
        <v>42766</v>
      </c>
      <c r="L17" s="169">
        <f t="shared" si="1"/>
        <v>6.087671232876712</v>
      </c>
      <c r="M17" s="56" t="s">
        <v>2146</v>
      </c>
      <c r="N17" s="56" t="s">
        <v>2154</v>
      </c>
      <c r="O17" s="58"/>
      <c r="P17" s="31">
        <v>40544</v>
      </c>
      <c r="Q17" s="31">
        <v>42766</v>
      </c>
      <c r="R17" s="151">
        <f t="shared" si="2"/>
        <v>6.087671232876712</v>
      </c>
      <c r="S17" s="104"/>
      <c r="T17" s="104"/>
      <c r="U17" s="152"/>
      <c r="V17" s="137"/>
      <c r="W17" s="150"/>
      <c r="X17" s="150"/>
      <c r="Y17" s="174" t="str">
        <f t="shared" si="3"/>
        <v/>
      </c>
    </row>
    <row r="18" spans="5:25">
      <c r="E18" s="56" t="s">
        <v>2141</v>
      </c>
      <c r="F18" s="90">
        <f t="shared" si="0"/>
        <v>700101</v>
      </c>
      <c r="G18" s="73" t="s">
        <v>1444</v>
      </c>
      <c r="H18" s="75" t="s">
        <v>2144</v>
      </c>
      <c r="I18" s="155">
        <f>IFERROR(VLOOKUP(H18,'공직유관단체 코드'!$C$5:$D$1037,2,),"")</f>
        <v>1</v>
      </c>
      <c r="J18" s="31">
        <v>40179</v>
      </c>
      <c r="K18" s="31">
        <v>42004</v>
      </c>
      <c r="L18" s="169">
        <f t="shared" si="1"/>
        <v>5</v>
      </c>
      <c r="M18" s="56"/>
      <c r="N18" s="56"/>
      <c r="O18" s="58"/>
      <c r="P18" s="31"/>
      <c r="Q18" s="31"/>
      <c r="R18" s="151" t="str">
        <f t="shared" si="2"/>
        <v/>
      </c>
      <c r="S18" s="104"/>
      <c r="T18" s="104"/>
      <c r="U18" s="152"/>
      <c r="V18" s="137"/>
      <c r="W18" s="150"/>
      <c r="X18" s="150"/>
      <c r="Y18" s="174" t="str">
        <f t="shared" si="3"/>
        <v/>
      </c>
    </row>
    <row r="19" spans="5:25">
      <c r="E19" s="56" t="s">
        <v>2141</v>
      </c>
      <c r="F19" s="90">
        <f t="shared" si="0"/>
        <v>700101</v>
      </c>
      <c r="G19" s="73" t="s">
        <v>1485</v>
      </c>
      <c r="H19" s="75" t="s">
        <v>2145</v>
      </c>
      <c r="I19" s="155" t="str">
        <f>IFERROR(VLOOKUP(H19,'공직유관단체 코드'!$C$5:$D$1037,2,),"")</f>
        <v/>
      </c>
      <c r="J19" s="31">
        <v>42005</v>
      </c>
      <c r="K19" s="31">
        <v>42766</v>
      </c>
      <c r="L19" s="169">
        <f t="shared" si="1"/>
        <v>2.0849315068493151</v>
      </c>
      <c r="M19" s="56"/>
      <c r="N19" s="56"/>
      <c r="O19" s="58"/>
      <c r="P19" s="31"/>
      <c r="Q19" s="31"/>
      <c r="R19" s="151" t="str">
        <f t="shared" si="2"/>
        <v/>
      </c>
      <c r="S19" s="104"/>
      <c r="T19" s="104"/>
      <c r="U19" s="152"/>
      <c r="V19" s="137"/>
      <c r="W19" s="150"/>
      <c r="X19" s="150"/>
      <c r="Y19" s="174" t="str">
        <f t="shared" si="3"/>
        <v/>
      </c>
    </row>
    <row r="20" spans="5:25">
      <c r="E20" s="56" t="s">
        <v>2141</v>
      </c>
      <c r="F20" s="90">
        <f t="shared" si="0"/>
        <v>700101</v>
      </c>
      <c r="G20" s="73" t="s">
        <v>1485</v>
      </c>
      <c r="H20" s="75" t="s">
        <v>2145</v>
      </c>
      <c r="I20" s="155" t="str">
        <f>IFERROR(VLOOKUP(H20,'공직유관단체 코드'!$C$5:$D$1037,2,),"")</f>
        <v/>
      </c>
      <c r="J20" s="31">
        <v>42005</v>
      </c>
      <c r="K20" s="31">
        <v>42766</v>
      </c>
      <c r="L20" s="169">
        <f t="shared" si="1"/>
        <v>2.0849315068493151</v>
      </c>
      <c r="M20" s="56"/>
      <c r="N20" s="56"/>
      <c r="O20" s="58"/>
      <c r="P20" s="31"/>
      <c r="Q20" s="31"/>
      <c r="R20" s="151" t="str">
        <f t="shared" si="2"/>
        <v/>
      </c>
      <c r="S20" s="104"/>
      <c r="T20" s="104"/>
      <c r="U20" s="152"/>
      <c r="V20" s="137"/>
      <c r="W20" s="150"/>
      <c r="X20" s="150"/>
      <c r="Y20" s="174" t="str">
        <f t="shared" si="3"/>
        <v/>
      </c>
    </row>
    <row r="21" spans="5:25">
      <c r="E21" s="56" t="s">
        <v>2143</v>
      </c>
      <c r="F21" s="90">
        <f t="shared" si="0"/>
        <v>700101</v>
      </c>
      <c r="G21" s="73" t="s">
        <v>1485</v>
      </c>
      <c r="H21" s="75" t="s">
        <v>2145</v>
      </c>
      <c r="I21" s="155" t="str">
        <f>IFERROR(VLOOKUP(H21,'공직유관단체 코드'!$C$5:$D$1037,2,),"")</f>
        <v/>
      </c>
      <c r="J21" s="31">
        <v>42005</v>
      </c>
      <c r="K21" s="31">
        <v>42766</v>
      </c>
      <c r="L21" s="169">
        <f t="shared" si="1"/>
        <v>2.0849315068493151</v>
      </c>
      <c r="M21" s="56"/>
      <c r="N21" s="56"/>
      <c r="O21" s="58"/>
      <c r="P21" s="31"/>
      <c r="Q21" s="31"/>
      <c r="R21" s="151" t="str">
        <f t="shared" si="2"/>
        <v/>
      </c>
      <c r="S21" s="104"/>
      <c r="T21" s="104"/>
      <c r="U21" s="152"/>
      <c r="V21" s="137"/>
      <c r="W21" s="150"/>
      <c r="X21" s="150"/>
      <c r="Y21" s="174" t="str">
        <f t="shared" si="3"/>
        <v/>
      </c>
    </row>
    <row r="22" spans="5:25">
      <c r="E22" s="56"/>
      <c r="F22" s="90" t="str">
        <f t="shared" si="0"/>
        <v/>
      </c>
      <c r="G22" s="73"/>
      <c r="H22" s="75"/>
      <c r="I22" s="155" t="str">
        <f>IFERROR(VLOOKUP(H22,'공직유관단체 코드'!$C$5:$D$1037,2,),"")</f>
        <v/>
      </c>
      <c r="J22" s="31"/>
      <c r="K22" s="31"/>
      <c r="L22" s="169" t="str">
        <f t="shared" si="1"/>
        <v/>
      </c>
      <c r="M22" s="56"/>
      <c r="N22" s="56"/>
      <c r="O22" s="58"/>
      <c r="P22" s="31"/>
      <c r="Q22" s="31"/>
      <c r="R22" s="151" t="str">
        <f t="shared" si="2"/>
        <v/>
      </c>
      <c r="S22" s="104"/>
      <c r="T22" s="104"/>
      <c r="U22" s="152"/>
      <c r="V22" s="137"/>
      <c r="W22" s="150"/>
      <c r="X22" s="150"/>
      <c r="Y22" s="174" t="str">
        <f t="shared" si="3"/>
        <v/>
      </c>
    </row>
    <row r="23" spans="5:25">
      <c r="E23" s="56"/>
      <c r="F23" s="90" t="str">
        <f t="shared" si="0"/>
        <v/>
      </c>
      <c r="G23" s="73"/>
      <c r="H23" s="75"/>
      <c r="I23" s="155" t="str">
        <f>IFERROR(VLOOKUP(H23,'공직유관단체 코드'!$C$5:$D$1037,2,),"")</f>
        <v/>
      </c>
      <c r="J23" s="31"/>
      <c r="K23" s="31"/>
      <c r="L23" s="169" t="str">
        <f t="shared" si="1"/>
        <v/>
      </c>
      <c r="M23" s="56"/>
      <c r="N23" s="56"/>
      <c r="O23" s="58"/>
      <c r="P23" s="31"/>
      <c r="Q23" s="31"/>
      <c r="R23" s="151" t="str">
        <f t="shared" si="2"/>
        <v/>
      </c>
      <c r="S23" s="104"/>
      <c r="T23" s="104"/>
      <c r="U23" s="152"/>
      <c r="V23" s="137"/>
      <c r="W23" s="150"/>
      <c r="X23" s="150"/>
      <c r="Y23" s="174" t="str">
        <f t="shared" si="3"/>
        <v/>
      </c>
    </row>
    <row r="24" spans="5:25">
      <c r="E24" s="56"/>
      <c r="F24" s="90" t="str">
        <f t="shared" si="0"/>
        <v/>
      </c>
      <c r="G24" s="73"/>
      <c r="H24" s="75"/>
      <c r="I24" s="155" t="str">
        <f>IFERROR(VLOOKUP(H24,'공직유관단체 코드'!$C$5:$D$1037,2,),"")</f>
        <v/>
      </c>
      <c r="J24" s="31"/>
      <c r="K24" s="31"/>
      <c r="L24" s="169" t="str">
        <f t="shared" si="1"/>
        <v/>
      </c>
      <c r="M24" s="56"/>
      <c r="N24" s="56"/>
      <c r="O24" s="58"/>
      <c r="P24" s="31"/>
      <c r="Q24" s="31"/>
      <c r="R24" s="151" t="str">
        <f t="shared" si="2"/>
        <v/>
      </c>
      <c r="S24" s="104"/>
      <c r="T24" s="104"/>
      <c r="U24" s="152"/>
      <c r="V24" s="137"/>
      <c r="W24" s="150"/>
      <c r="X24" s="150"/>
      <c r="Y24" s="174" t="str">
        <f t="shared" si="3"/>
        <v/>
      </c>
    </row>
    <row r="25" spans="5:25">
      <c r="E25" s="56"/>
      <c r="F25" s="90" t="str">
        <f t="shared" si="0"/>
        <v/>
      </c>
      <c r="G25" s="73"/>
      <c r="H25" s="75"/>
      <c r="I25" s="155" t="str">
        <f>IFERROR(VLOOKUP(H25,'공직유관단체 코드'!$C$5:$D$1037,2,),"")</f>
        <v/>
      </c>
      <c r="J25" s="31"/>
      <c r="K25" s="31"/>
      <c r="L25" s="169" t="str">
        <f t="shared" si="1"/>
        <v/>
      </c>
      <c r="M25" s="56"/>
      <c r="N25" s="56"/>
      <c r="O25" s="58"/>
      <c r="P25" s="31"/>
      <c r="Q25" s="31"/>
      <c r="R25" s="151" t="str">
        <f t="shared" si="2"/>
        <v/>
      </c>
      <c r="S25" s="104"/>
      <c r="T25" s="104"/>
      <c r="U25" s="152"/>
      <c r="V25" s="137"/>
      <c r="W25" s="150"/>
      <c r="X25" s="150"/>
      <c r="Y25" s="174" t="str">
        <f t="shared" si="3"/>
        <v/>
      </c>
    </row>
    <row r="26" spans="5:25">
      <c r="E26" s="56"/>
      <c r="F26" s="90" t="str">
        <f t="shared" si="0"/>
        <v/>
      </c>
      <c r="G26" s="73"/>
      <c r="H26" s="75"/>
      <c r="I26" s="155" t="str">
        <f>IFERROR(VLOOKUP(H26,'공직유관단체 코드'!$C$5:$D$1037,2,),"")</f>
        <v/>
      </c>
      <c r="J26" s="31"/>
      <c r="K26" s="31"/>
      <c r="L26" s="169" t="str">
        <f t="shared" si="1"/>
        <v/>
      </c>
      <c r="M26" s="56"/>
      <c r="N26" s="56"/>
      <c r="O26" s="58"/>
      <c r="P26" s="31"/>
      <c r="Q26" s="31"/>
      <c r="R26" s="151" t="str">
        <f t="shared" si="2"/>
        <v/>
      </c>
      <c r="S26" s="104"/>
      <c r="T26" s="104"/>
      <c r="U26" s="152"/>
      <c r="V26" s="137"/>
      <c r="W26" s="150"/>
      <c r="X26" s="150"/>
      <c r="Y26" s="174" t="str">
        <f t="shared" si="3"/>
        <v/>
      </c>
    </row>
    <row r="27" spans="5:25">
      <c r="E27" s="56"/>
      <c r="F27" s="90" t="str">
        <f t="shared" si="0"/>
        <v/>
      </c>
      <c r="G27" s="73"/>
      <c r="H27" s="75"/>
      <c r="I27" s="155" t="str">
        <f>IFERROR(VLOOKUP(H27,'공직유관단체 코드'!$C$5:$D$1037,2,),"")</f>
        <v/>
      </c>
      <c r="J27" s="31"/>
      <c r="K27" s="31"/>
      <c r="L27" s="169" t="str">
        <f t="shared" si="1"/>
        <v/>
      </c>
      <c r="M27" s="56"/>
      <c r="N27" s="56"/>
      <c r="O27" s="58"/>
      <c r="P27" s="31"/>
      <c r="Q27" s="31"/>
      <c r="R27" s="151" t="str">
        <f t="shared" si="2"/>
        <v/>
      </c>
      <c r="S27" s="104"/>
      <c r="T27" s="104"/>
      <c r="U27" s="152"/>
      <c r="V27" s="137"/>
      <c r="W27" s="150"/>
      <c r="X27" s="150"/>
      <c r="Y27" s="174" t="str">
        <f t="shared" si="3"/>
        <v/>
      </c>
    </row>
    <row r="28" spans="5:25">
      <c r="E28" s="56"/>
      <c r="F28" s="90" t="str">
        <f t="shared" si="0"/>
        <v/>
      </c>
      <c r="G28" s="73"/>
      <c r="H28" s="75"/>
      <c r="I28" s="155" t="str">
        <f>IFERROR(VLOOKUP(H28,'공직유관단체 코드'!$C$5:$D$1037,2,),"")</f>
        <v/>
      </c>
      <c r="J28" s="31"/>
      <c r="K28" s="31"/>
      <c r="L28" s="169" t="str">
        <f t="shared" si="1"/>
        <v/>
      </c>
      <c r="M28" s="56"/>
      <c r="N28" s="56"/>
      <c r="O28" s="58"/>
      <c r="P28" s="31"/>
      <c r="Q28" s="31"/>
      <c r="R28" s="151" t="str">
        <f t="shared" si="2"/>
        <v/>
      </c>
      <c r="S28" s="104"/>
      <c r="T28" s="104"/>
      <c r="U28" s="152"/>
      <c r="V28" s="137"/>
      <c r="W28" s="150"/>
      <c r="X28" s="150"/>
      <c r="Y28" s="174" t="str">
        <f t="shared" si="3"/>
        <v/>
      </c>
    </row>
    <row r="29" spans="5:25">
      <c r="E29" s="56"/>
      <c r="F29" s="90" t="str">
        <f t="shared" si="0"/>
        <v/>
      </c>
      <c r="G29" s="73"/>
      <c r="H29" s="75"/>
      <c r="I29" s="155" t="str">
        <f>IFERROR(VLOOKUP(H29,'공직유관단체 코드'!$C$5:$D$1037,2,),"")</f>
        <v/>
      </c>
      <c r="J29" s="31"/>
      <c r="K29" s="31"/>
      <c r="L29" s="169" t="str">
        <f t="shared" si="1"/>
        <v/>
      </c>
      <c r="M29" s="56"/>
      <c r="N29" s="56"/>
      <c r="O29" s="58"/>
      <c r="P29" s="31"/>
      <c r="Q29" s="31"/>
      <c r="R29" s="151" t="str">
        <f t="shared" si="2"/>
        <v/>
      </c>
      <c r="S29" s="104"/>
      <c r="T29" s="104"/>
      <c r="U29" s="152"/>
      <c r="V29" s="137"/>
      <c r="W29" s="150"/>
      <c r="X29" s="150"/>
      <c r="Y29" s="174" t="str">
        <f t="shared" si="3"/>
        <v/>
      </c>
    </row>
    <row r="30" spans="5:25">
      <c r="E30" s="56"/>
      <c r="F30" s="90" t="str">
        <f t="shared" si="0"/>
        <v/>
      </c>
      <c r="G30" s="73"/>
      <c r="H30" s="75"/>
      <c r="I30" s="155" t="str">
        <f>IFERROR(VLOOKUP(H30,'공직유관단체 코드'!$C$5:$D$1037,2,),"")</f>
        <v/>
      </c>
      <c r="J30" s="31"/>
      <c r="K30" s="31"/>
      <c r="L30" s="169" t="str">
        <f t="shared" si="1"/>
        <v/>
      </c>
      <c r="M30" s="56"/>
      <c r="N30" s="56"/>
      <c r="O30" s="58"/>
      <c r="P30" s="31"/>
      <c r="Q30" s="31"/>
      <c r="R30" s="151" t="str">
        <f t="shared" si="2"/>
        <v/>
      </c>
      <c r="S30" s="104"/>
      <c r="T30" s="104"/>
      <c r="U30" s="152"/>
      <c r="V30" s="137"/>
      <c r="W30" s="150"/>
      <c r="X30" s="150"/>
      <c r="Y30" s="174" t="str">
        <f t="shared" si="3"/>
        <v/>
      </c>
    </row>
    <row r="31" spans="5:25">
      <c r="E31" s="56"/>
      <c r="F31" s="90" t="str">
        <f t="shared" si="0"/>
        <v/>
      </c>
      <c r="G31" s="73"/>
      <c r="H31" s="75"/>
      <c r="I31" s="155" t="str">
        <f>IFERROR(VLOOKUP(H31,'공직유관단체 코드'!$C$5:$D$1037,2,),"")</f>
        <v/>
      </c>
      <c r="J31" s="31"/>
      <c r="K31" s="31"/>
      <c r="L31" s="169" t="str">
        <f t="shared" si="1"/>
        <v/>
      </c>
      <c r="M31" s="56"/>
      <c r="N31" s="56"/>
      <c r="O31" s="58"/>
      <c r="P31" s="31"/>
      <c r="Q31" s="31"/>
      <c r="R31" s="151" t="str">
        <f t="shared" si="2"/>
        <v/>
      </c>
      <c r="S31" s="104"/>
      <c r="T31" s="104"/>
      <c r="U31" s="152"/>
      <c r="V31" s="137"/>
      <c r="W31" s="150"/>
      <c r="X31" s="150"/>
      <c r="Y31" s="174" t="str">
        <f t="shared" si="3"/>
        <v/>
      </c>
    </row>
    <row r="32" spans="5:25">
      <c r="E32" s="56"/>
      <c r="F32" s="90" t="str">
        <f t="shared" si="0"/>
        <v/>
      </c>
      <c r="G32" s="73"/>
      <c r="H32" s="75"/>
      <c r="I32" s="155" t="str">
        <f>IFERROR(VLOOKUP(H32,'공직유관단체 코드'!$C$5:$D$1037,2,),"")</f>
        <v/>
      </c>
      <c r="J32" s="31"/>
      <c r="K32" s="31"/>
      <c r="L32" s="169" t="str">
        <f t="shared" si="1"/>
        <v/>
      </c>
      <c r="M32" s="56"/>
      <c r="N32" s="56"/>
      <c r="O32" s="58"/>
      <c r="P32" s="31"/>
      <c r="Q32" s="31"/>
      <c r="R32" s="151" t="str">
        <f t="shared" si="2"/>
        <v/>
      </c>
      <c r="S32" s="104"/>
      <c r="T32" s="104"/>
      <c r="U32" s="152"/>
      <c r="V32" s="137"/>
      <c r="W32" s="150"/>
      <c r="X32" s="150"/>
      <c r="Y32" s="174" t="str">
        <f t="shared" si="3"/>
        <v/>
      </c>
    </row>
    <row r="33" spans="5:25">
      <c r="E33" s="56"/>
      <c r="F33" s="90" t="str">
        <f t="shared" si="0"/>
        <v/>
      </c>
      <c r="G33" s="73"/>
      <c r="H33" s="75"/>
      <c r="I33" s="155" t="str">
        <f>IFERROR(VLOOKUP(H33,'공직유관단체 코드'!$C$5:$D$1037,2,),"")</f>
        <v/>
      </c>
      <c r="J33" s="31"/>
      <c r="K33" s="31"/>
      <c r="L33" s="169" t="str">
        <f t="shared" si="1"/>
        <v/>
      </c>
      <c r="M33" s="56"/>
      <c r="N33" s="56"/>
      <c r="O33" s="58"/>
      <c r="P33" s="31"/>
      <c r="Q33" s="31"/>
      <c r="R33" s="151" t="str">
        <f t="shared" si="2"/>
        <v/>
      </c>
      <c r="S33" s="104"/>
      <c r="T33" s="104"/>
      <c r="U33" s="152"/>
      <c r="V33" s="137"/>
      <c r="W33" s="150"/>
      <c r="X33" s="150"/>
      <c r="Y33" s="174" t="str">
        <f t="shared" si="3"/>
        <v/>
      </c>
    </row>
    <row r="34" spans="5:25">
      <c r="E34" s="56"/>
      <c r="F34" s="90" t="str">
        <f t="shared" si="0"/>
        <v/>
      </c>
      <c r="G34" s="73"/>
      <c r="H34" s="75"/>
      <c r="I34" s="155" t="str">
        <f>IFERROR(VLOOKUP(H34,'공직유관단체 코드'!$C$5:$D$1037,2,),"")</f>
        <v/>
      </c>
      <c r="J34" s="31"/>
      <c r="K34" s="31"/>
      <c r="L34" s="169" t="str">
        <f t="shared" si="1"/>
        <v/>
      </c>
      <c r="M34" s="56"/>
      <c r="N34" s="56"/>
      <c r="O34" s="58"/>
      <c r="P34" s="31"/>
      <c r="Q34" s="31"/>
      <c r="R34" s="151" t="str">
        <f t="shared" si="2"/>
        <v/>
      </c>
      <c r="S34" s="104"/>
      <c r="T34" s="104"/>
      <c r="U34" s="152"/>
      <c r="V34" s="137"/>
      <c r="W34" s="150"/>
      <c r="X34" s="150"/>
      <c r="Y34" s="174" t="str">
        <f t="shared" si="3"/>
        <v/>
      </c>
    </row>
    <row r="35" spans="5:25">
      <c r="E35" s="56"/>
      <c r="F35" s="90" t="str">
        <f t="shared" si="0"/>
        <v/>
      </c>
      <c r="G35" s="73"/>
      <c r="H35" s="75"/>
      <c r="I35" s="155" t="str">
        <f>IFERROR(VLOOKUP(H35,'공직유관단체 코드'!$C$5:$D$1037,2,),"")</f>
        <v/>
      </c>
      <c r="J35" s="31"/>
      <c r="K35" s="31"/>
      <c r="L35" s="169" t="str">
        <f t="shared" si="1"/>
        <v/>
      </c>
      <c r="M35" s="56"/>
      <c r="N35" s="56"/>
      <c r="O35" s="58"/>
      <c r="P35" s="31"/>
      <c r="Q35" s="31"/>
      <c r="R35" s="151" t="str">
        <f t="shared" si="2"/>
        <v/>
      </c>
      <c r="S35" s="104"/>
      <c r="T35" s="104"/>
      <c r="U35" s="152"/>
      <c r="V35" s="137"/>
      <c r="W35" s="150"/>
      <c r="X35" s="150"/>
      <c r="Y35" s="174" t="str">
        <f t="shared" si="3"/>
        <v/>
      </c>
    </row>
    <row r="36" spans="5:25">
      <c r="E36" s="56"/>
      <c r="F36" s="90" t="str">
        <f t="shared" si="0"/>
        <v/>
      </c>
      <c r="G36" s="73"/>
      <c r="H36" s="75"/>
      <c r="I36" s="155" t="str">
        <f>IFERROR(VLOOKUP(H36,'공직유관단체 코드'!$C$5:$D$1037,2,),"")</f>
        <v/>
      </c>
      <c r="J36" s="31"/>
      <c r="K36" s="31"/>
      <c r="L36" s="169" t="str">
        <f t="shared" si="1"/>
        <v/>
      </c>
      <c r="M36" s="56"/>
      <c r="N36" s="56"/>
      <c r="O36" s="58"/>
      <c r="P36" s="31"/>
      <c r="Q36" s="31"/>
      <c r="R36" s="151" t="str">
        <f t="shared" si="2"/>
        <v/>
      </c>
      <c r="S36" s="104"/>
      <c r="T36" s="104"/>
      <c r="U36" s="152"/>
      <c r="V36" s="137"/>
      <c r="W36" s="150"/>
      <c r="X36" s="150"/>
      <c r="Y36" s="174" t="str">
        <f t="shared" si="3"/>
        <v/>
      </c>
    </row>
    <row r="37" spans="5:25">
      <c r="E37" s="56"/>
      <c r="F37" s="90" t="str">
        <f t="shared" si="0"/>
        <v/>
      </c>
      <c r="G37" s="73"/>
      <c r="H37" s="75"/>
      <c r="I37" s="155" t="str">
        <f>IFERROR(VLOOKUP(H37,'공직유관단체 코드'!$C$5:$D$1037,2,),"")</f>
        <v/>
      </c>
      <c r="J37" s="31"/>
      <c r="K37" s="31"/>
      <c r="L37" s="169" t="str">
        <f t="shared" si="1"/>
        <v/>
      </c>
      <c r="M37" s="56"/>
      <c r="N37" s="56"/>
      <c r="O37" s="58"/>
      <c r="P37" s="31"/>
      <c r="Q37" s="31"/>
      <c r="R37" s="151" t="str">
        <f t="shared" si="2"/>
        <v/>
      </c>
      <c r="S37" s="104"/>
      <c r="T37" s="104"/>
      <c r="U37" s="152"/>
      <c r="V37" s="137"/>
      <c r="W37" s="150"/>
      <c r="X37" s="150"/>
      <c r="Y37" s="174" t="str">
        <f t="shared" si="3"/>
        <v/>
      </c>
    </row>
    <row r="38" spans="5:25">
      <c r="E38" s="56"/>
      <c r="F38" s="90" t="str">
        <f t="shared" si="0"/>
        <v/>
      </c>
      <c r="G38" s="73"/>
      <c r="H38" s="75"/>
      <c r="I38" s="155" t="str">
        <f>IFERROR(VLOOKUP(H38,'공직유관단체 코드'!$C$5:$D$1037,2,),"")</f>
        <v/>
      </c>
      <c r="J38" s="31"/>
      <c r="K38" s="31"/>
      <c r="L38" s="169" t="str">
        <f t="shared" si="1"/>
        <v/>
      </c>
      <c r="M38" s="56"/>
      <c r="N38" s="56"/>
      <c r="O38" s="58"/>
      <c r="P38" s="31"/>
      <c r="Q38" s="31"/>
      <c r="R38" s="151" t="str">
        <f t="shared" si="2"/>
        <v/>
      </c>
      <c r="S38" s="104"/>
      <c r="T38" s="104"/>
      <c r="U38" s="152"/>
      <c r="V38" s="137"/>
      <c r="W38" s="150"/>
      <c r="X38" s="150"/>
      <c r="Y38" s="174" t="str">
        <f t="shared" si="3"/>
        <v/>
      </c>
    </row>
    <row r="39" spans="5:25">
      <c r="E39" s="56"/>
      <c r="F39" s="90" t="str">
        <f t="shared" si="0"/>
        <v/>
      </c>
      <c r="G39" s="73"/>
      <c r="H39" s="75"/>
      <c r="I39" s="155" t="str">
        <f>IFERROR(VLOOKUP(H39,'공직유관단체 코드'!$C$5:$D$1037,2,),"")</f>
        <v/>
      </c>
      <c r="J39" s="31"/>
      <c r="K39" s="31"/>
      <c r="L39" s="169" t="str">
        <f t="shared" si="1"/>
        <v/>
      </c>
      <c r="M39" s="56"/>
      <c r="N39" s="56"/>
      <c r="O39" s="58"/>
      <c r="P39" s="31"/>
      <c r="Q39" s="31"/>
      <c r="R39" s="151" t="str">
        <f t="shared" si="2"/>
        <v/>
      </c>
      <c r="S39" s="104"/>
      <c r="T39" s="104"/>
      <c r="U39" s="152"/>
      <c r="V39" s="137"/>
      <c r="W39" s="150"/>
      <c r="X39" s="150"/>
      <c r="Y39" s="174" t="str">
        <f t="shared" si="3"/>
        <v/>
      </c>
    </row>
    <row r="40" spans="5:25">
      <c r="E40" s="56"/>
      <c r="F40" s="90" t="str">
        <f t="shared" si="0"/>
        <v/>
      </c>
      <c r="G40" s="73"/>
      <c r="H40" s="75"/>
      <c r="I40" s="155" t="str">
        <f>IFERROR(VLOOKUP(H40,'공직유관단체 코드'!$C$5:$D$1037,2,),"")</f>
        <v/>
      </c>
      <c r="J40" s="31"/>
      <c r="K40" s="31"/>
      <c r="L40" s="169" t="str">
        <f t="shared" si="1"/>
        <v/>
      </c>
      <c r="M40" s="56"/>
      <c r="N40" s="56"/>
      <c r="O40" s="58"/>
      <c r="P40" s="31"/>
      <c r="Q40" s="31"/>
      <c r="R40" s="151" t="str">
        <f t="shared" si="2"/>
        <v/>
      </c>
      <c r="S40" s="104"/>
      <c r="T40" s="104"/>
      <c r="U40" s="152"/>
      <c r="V40" s="137"/>
      <c r="W40" s="150"/>
      <c r="X40" s="150"/>
      <c r="Y40" s="174" t="str">
        <f t="shared" si="3"/>
        <v/>
      </c>
    </row>
    <row r="41" spans="5:25">
      <c r="E41" s="56"/>
      <c r="F41" s="90" t="str">
        <f t="shared" si="0"/>
        <v/>
      </c>
      <c r="G41" s="73"/>
      <c r="H41" s="75"/>
      <c r="I41" s="155" t="str">
        <f>IFERROR(VLOOKUP(H41,'공직유관단체 코드'!$C$5:$D$1037,2,),"")</f>
        <v/>
      </c>
      <c r="J41" s="31"/>
      <c r="K41" s="31"/>
      <c r="L41" s="169" t="str">
        <f t="shared" si="1"/>
        <v/>
      </c>
      <c r="M41" s="56"/>
      <c r="N41" s="56"/>
      <c r="O41" s="58"/>
      <c r="P41" s="31"/>
      <c r="Q41" s="31"/>
      <c r="R41" s="151" t="str">
        <f t="shared" si="2"/>
        <v/>
      </c>
      <c r="S41" s="104"/>
      <c r="T41" s="104"/>
      <c r="U41" s="152"/>
      <c r="V41" s="137"/>
      <c r="W41" s="150"/>
      <c r="X41" s="150"/>
      <c r="Y41" s="174" t="str">
        <f t="shared" si="3"/>
        <v/>
      </c>
    </row>
    <row r="42" spans="5:25">
      <c r="E42" s="56"/>
      <c r="F42" s="90" t="str">
        <f t="shared" si="0"/>
        <v/>
      </c>
      <c r="G42" s="73"/>
      <c r="H42" s="75"/>
      <c r="I42" s="155" t="str">
        <f>IFERROR(VLOOKUP(H42,'공직유관단체 코드'!$C$5:$D$1037,2,),"")</f>
        <v/>
      </c>
      <c r="J42" s="31"/>
      <c r="K42" s="31"/>
      <c r="L42" s="169" t="str">
        <f t="shared" si="1"/>
        <v/>
      </c>
      <c r="M42" s="56"/>
      <c r="N42" s="56"/>
      <c r="O42" s="58"/>
      <c r="P42" s="31"/>
      <c r="Q42" s="31"/>
      <c r="R42" s="151" t="str">
        <f t="shared" si="2"/>
        <v/>
      </c>
      <c r="S42" s="104"/>
      <c r="T42" s="104"/>
      <c r="U42" s="152"/>
      <c r="V42" s="137"/>
      <c r="W42" s="150"/>
      <c r="X42" s="150"/>
      <c r="Y42" s="174" t="str">
        <f t="shared" si="3"/>
        <v/>
      </c>
    </row>
    <row r="43" spans="5:25">
      <c r="E43" s="56"/>
      <c r="F43" s="90" t="str">
        <f t="shared" si="0"/>
        <v/>
      </c>
      <c r="G43" s="73"/>
      <c r="H43" s="75"/>
      <c r="I43" s="155" t="str">
        <f>IFERROR(VLOOKUP(H43,'공직유관단체 코드'!$C$5:$D$1037,2,),"")</f>
        <v/>
      </c>
      <c r="J43" s="208"/>
      <c r="K43" s="208"/>
      <c r="L43" s="169" t="str">
        <f t="shared" si="1"/>
        <v/>
      </c>
      <c r="M43" s="56"/>
      <c r="N43" s="56"/>
      <c r="O43" s="58"/>
      <c r="P43" s="31"/>
      <c r="Q43" s="31"/>
      <c r="R43" s="151" t="str">
        <f t="shared" si="2"/>
        <v/>
      </c>
      <c r="S43" s="104"/>
      <c r="T43" s="104"/>
      <c r="U43" s="152"/>
      <c r="V43" s="137"/>
      <c r="W43" s="150"/>
      <c r="X43" s="150"/>
      <c r="Y43" s="174" t="str">
        <f t="shared" si="3"/>
        <v/>
      </c>
    </row>
    <row r="44" spans="5:25">
      <c r="E44" s="56"/>
      <c r="F44" s="90" t="str">
        <f t="shared" si="0"/>
        <v/>
      </c>
      <c r="G44" s="56"/>
      <c r="H44" s="58"/>
      <c r="I44" s="155" t="str">
        <f>IFERROR(VLOOKUP(H44,'공직유관단체 코드'!$C$5:$D$1037,2,),"")</f>
        <v/>
      </c>
      <c r="J44" s="208"/>
      <c r="K44" s="208"/>
      <c r="L44" s="169" t="str">
        <f t="shared" si="1"/>
        <v/>
      </c>
      <c r="M44" s="56"/>
      <c r="N44" s="56"/>
      <c r="O44" s="58"/>
      <c r="P44" s="31"/>
      <c r="Q44" s="31"/>
      <c r="R44" s="151" t="str">
        <f t="shared" si="2"/>
        <v/>
      </c>
      <c r="S44" s="104"/>
      <c r="T44" s="104"/>
      <c r="U44" s="152"/>
      <c r="V44" s="137"/>
      <c r="W44" s="150"/>
      <c r="X44" s="150"/>
      <c r="Y44" s="174" t="str">
        <f t="shared" si="3"/>
        <v/>
      </c>
    </row>
    <row r="45" spans="5:25">
      <c r="E45" s="56"/>
      <c r="F45" s="90" t="str">
        <f t="shared" si="0"/>
        <v/>
      </c>
      <c r="G45" s="56"/>
      <c r="H45" s="58"/>
      <c r="I45" s="155" t="str">
        <f>IFERROR(VLOOKUP(H45,'공직유관단체 코드'!$C$5:$D$1037,2,),"")</f>
        <v/>
      </c>
      <c r="J45" s="208"/>
      <c r="K45" s="208"/>
      <c r="L45" s="169" t="str">
        <f t="shared" si="1"/>
        <v/>
      </c>
      <c r="M45" s="56"/>
      <c r="N45" s="56"/>
      <c r="O45" s="58"/>
      <c r="P45" s="31"/>
      <c r="Q45" s="31"/>
      <c r="R45" s="151" t="str">
        <f t="shared" si="2"/>
        <v/>
      </c>
      <c r="S45" s="104"/>
      <c r="T45" s="104"/>
      <c r="U45" s="152"/>
      <c r="V45" s="137"/>
      <c r="W45" s="150"/>
      <c r="X45" s="150"/>
      <c r="Y45" s="174" t="str">
        <f t="shared" si="3"/>
        <v/>
      </c>
    </row>
    <row r="46" spans="5:25">
      <c r="E46" s="56"/>
      <c r="F46" s="90" t="str">
        <f t="shared" si="0"/>
        <v/>
      </c>
      <c r="G46" s="56"/>
      <c r="H46" s="75"/>
      <c r="I46" s="155" t="str">
        <f>IFERROR(VLOOKUP(H46,'공직유관단체 코드'!$C$5:$D$1037,2,),"")</f>
        <v/>
      </c>
      <c r="J46" s="208"/>
      <c r="K46" s="208"/>
      <c r="L46" s="169" t="str">
        <f t="shared" si="1"/>
        <v/>
      </c>
      <c r="M46" s="56"/>
      <c r="N46" s="56"/>
      <c r="O46" s="58"/>
      <c r="P46" s="208"/>
      <c r="Q46" s="208"/>
      <c r="R46" s="151" t="str">
        <f t="shared" si="2"/>
        <v/>
      </c>
      <c r="S46" s="104"/>
      <c r="T46" s="104"/>
      <c r="U46" s="152"/>
      <c r="V46" s="137"/>
      <c r="W46" s="58"/>
      <c r="X46" s="58"/>
      <c r="Y46" s="174" t="str">
        <f t="shared" si="3"/>
        <v/>
      </c>
    </row>
    <row r="47" spans="5:25">
      <c r="E47" s="56"/>
      <c r="F47" s="90" t="str">
        <f t="shared" si="0"/>
        <v/>
      </c>
      <c r="G47" s="56"/>
      <c r="H47" s="75"/>
      <c r="I47" s="155" t="str">
        <f>IFERROR(VLOOKUP(H47,'공직유관단체 코드'!$C$5:$D$1037,2,),"")</f>
        <v/>
      </c>
      <c r="J47" s="208"/>
      <c r="K47" s="208"/>
      <c r="L47" s="169" t="str">
        <f t="shared" si="1"/>
        <v/>
      </c>
      <c r="M47" s="56"/>
      <c r="N47" s="56"/>
      <c r="O47" s="58"/>
      <c r="P47" s="56"/>
      <c r="Q47" s="56"/>
      <c r="R47" s="151" t="str">
        <f t="shared" si="2"/>
        <v/>
      </c>
      <c r="S47" s="104"/>
      <c r="T47" s="104"/>
      <c r="U47" s="152"/>
      <c r="V47" s="137"/>
      <c r="W47" s="58"/>
      <c r="X47" s="58"/>
      <c r="Y47" s="174" t="str">
        <f t="shared" si="3"/>
        <v/>
      </c>
    </row>
    <row r="48" spans="5:25">
      <c r="E48" s="56"/>
      <c r="F48" s="90" t="str">
        <f t="shared" si="0"/>
        <v/>
      </c>
      <c r="G48" s="56"/>
      <c r="H48" s="75"/>
      <c r="I48" s="155" t="str">
        <f>IFERROR(VLOOKUP(H48,'공직유관단체 코드'!$C$5:$D$1037,2,),"")</f>
        <v/>
      </c>
      <c r="J48" s="208"/>
      <c r="K48" s="208"/>
      <c r="L48" s="169" t="str">
        <f t="shared" si="1"/>
        <v/>
      </c>
      <c r="M48" s="56"/>
      <c r="N48" s="56"/>
      <c r="O48" s="58"/>
      <c r="P48" s="56"/>
      <c r="Q48" s="56"/>
      <c r="R48" s="151" t="str">
        <f t="shared" si="2"/>
        <v/>
      </c>
      <c r="S48" s="104"/>
      <c r="T48" s="104"/>
      <c r="U48" s="152"/>
      <c r="V48" s="137"/>
      <c r="W48" s="58"/>
      <c r="X48" s="58"/>
      <c r="Y48" s="174" t="str">
        <f t="shared" si="3"/>
        <v/>
      </c>
    </row>
    <row r="49" spans="5:25">
      <c r="E49" s="56"/>
      <c r="F49" s="90" t="str">
        <f t="shared" si="0"/>
        <v/>
      </c>
      <c r="G49" s="56"/>
      <c r="H49" s="75"/>
      <c r="I49" s="155" t="str">
        <f>IFERROR(VLOOKUP(H49,'공직유관단체 코드'!$C$5:$D$1037,2,),"")</f>
        <v/>
      </c>
      <c r="J49" s="208"/>
      <c r="K49" s="208"/>
      <c r="L49" s="169" t="str">
        <f t="shared" si="1"/>
        <v/>
      </c>
      <c r="M49" s="56"/>
      <c r="N49" s="56"/>
      <c r="O49" s="58"/>
      <c r="P49" s="56"/>
      <c r="Q49" s="56"/>
      <c r="R49" s="151" t="str">
        <f t="shared" si="2"/>
        <v/>
      </c>
      <c r="S49" s="104"/>
      <c r="T49" s="104"/>
      <c r="U49" s="152"/>
      <c r="V49" s="137"/>
      <c r="W49" s="58"/>
      <c r="X49" s="58"/>
      <c r="Y49" s="174" t="str">
        <f t="shared" si="3"/>
        <v/>
      </c>
    </row>
    <row r="50" spans="5:25">
      <c r="E50" s="56"/>
      <c r="F50" s="90" t="str">
        <f t="shared" si="0"/>
        <v/>
      </c>
      <c r="G50" s="56"/>
      <c r="H50" s="75"/>
      <c r="I50" s="155" t="str">
        <f>IFERROR(VLOOKUP(H50,'공직유관단체 코드'!$C$5:$D$1037,2,),"")</f>
        <v/>
      </c>
      <c r="J50" s="208"/>
      <c r="K50" s="208"/>
      <c r="L50" s="169" t="str">
        <f t="shared" si="1"/>
        <v/>
      </c>
      <c r="M50" s="56"/>
      <c r="N50" s="56"/>
      <c r="O50" s="58"/>
      <c r="P50" s="56"/>
      <c r="Q50" s="56"/>
      <c r="R50" s="151" t="str">
        <f t="shared" si="2"/>
        <v/>
      </c>
      <c r="S50" s="104"/>
      <c r="T50" s="104"/>
      <c r="U50" s="152"/>
      <c r="V50" s="137"/>
      <c r="W50" s="58"/>
      <c r="X50" s="58"/>
      <c r="Y50" s="174" t="str">
        <f t="shared" si="3"/>
        <v/>
      </c>
    </row>
  </sheetData>
  <mergeCells count="7">
    <mergeCell ref="E4:F4"/>
    <mergeCell ref="P4:R4"/>
    <mergeCell ref="S4:V4"/>
    <mergeCell ref="W4:Y4"/>
    <mergeCell ref="G4:I4"/>
    <mergeCell ref="J4:L4"/>
    <mergeCell ref="M4:O4"/>
  </mergeCells>
  <phoneticPr fontId="1" type="noConversion"/>
  <dataValidations count="3">
    <dataValidation type="list" allowBlank="1" showInputMessage="1" showErrorMessage="1" sqref="G11:G50">
      <formula1>재직회사_유형</formula1>
    </dataValidation>
    <dataValidation type="list" allowBlank="1" showInputMessage="1" showErrorMessage="1" sqref="S11:S50 U11:U50">
      <formula1>여부</formula1>
    </dataValidation>
    <dataValidation type="list" allowBlank="1" showInputMessage="1" showErrorMessage="1" sqref="T11:T50">
      <formula1>주요업무수행내역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/>
  </sheetPr>
  <dimension ref="A1:D75"/>
  <sheetViews>
    <sheetView zoomScaleNormal="100" workbookViewId="0">
      <selection activeCell="A2" sqref="A2"/>
    </sheetView>
  </sheetViews>
  <sheetFormatPr defaultRowHeight="16.5"/>
  <cols>
    <col min="1" max="1" width="50.625" customWidth="1"/>
    <col min="2" max="2" width="14.625" customWidth="1"/>
    <col min="3" max="4" width="20.625" customWidth="1"/>
  </cols>
  <sheetData>
    <row r="1" spans="1:4">
      <c r="A1" s="247" t="s">
        <v>1988</v>
      </c>
      <c r="B1" s="247" t="s">
        <v>1435</v>
      </c>
      <c r="C1" s="247" t="s">
        <v>2038</v>
      </c>
      <c r="D1" s="247" t="s">
        <v>1436</v>
      </c>
    </row>
    <row r="2" spans="1:4">
      <c r="A2" s="98" t="s">
        <v>192</v>
      </c>
      <c r="B2" s="99" t="s">
        <v>193</v>
      </c>
      <c r="C2" s="100">
        <v>-10000000000</v>
      </c>
      <c r="D2" s="101">
        <v>36161</v>
      </c>
    </row>
    <row r="3" spans="1:4">
      <c r="A3" s="98" t="s">
        <v>192</v>
      </c>
      <c r="B3" s="99" t="s">
        <v>194</v>
      </c>
      <c r="C3" s="100">
        <v>2700000000</v>
      </c>
      <c r="D3" s="101">
        <v>36891</v>
      </c>
    </row>
    <row r="4" spans="1:4">
      <c r="A4" s="98" t="s">
        <v>192</v>
      </c>
      <c r="B4" s="99" t="s">
        <v>194</v>
      </c>
      <c r="C4" s="100">
        <v>14000000000</v>
      </c>
      <c r="D4" s="101">
        <v>36892</v>
      </c>
    </row>
    <row r="5" spans="1:4">
      <c r="A5" s="98" t="s">
        <v>192</v>
      </c>
      <c r="B5" s="99" t="s">
        <v>195</v>
      </c>
      <c r="C5" s="100">
        <v>1000000000</v>
      </c>
      <c r="D5" s="101">
        <v>36892</v>
      </c>
    </row>
    <row r="6" spans="1:4">
      <c r="A6" s="98" t="s">
        <v>196</v>
      </c>
      <c r="B6" s="102" t="s">
        <v>193</v>
      </c>
      <c r="C6" s="100">
        <v>-3000000000</v>
      </c>
      <c r="D6" s="101">
        <v>37226</v>
      </c>
    </row>
    <row r="7" spans="1:4">
      <c r="A7" s="98" t="s">
        <v>196</v>
      </c>
      <c r="B7" s="102" t="s">
        <v>194</v>
      </c>
      <c r="C7" s="100">
        <v>300000000</v>
      </c>
      <c r="D7" s="101">
        <v>38384</v>
      </c>
    </row>
    <row r="8" spans="1:4">
      <c r="A8" s="98" t="s">
        <v>196</v>
      </c>
      <c r="B8" s="102" t="s">
        <v>194</v>
      </c>
      <c r="C8" s="100">
        <v>350000000</v>
      </c>
      <c r="D8" s="101">
        <v>38477</v>
      </c>
    </row>
    <row r="9" spans="1:4">
      <c r="A9" s="98" t="s">
        <v>196</v>
      </c>
      <c r="B9" s="102" t="s">
        <v>194</v>
      </c>
      <c r="C9" s="100">
        <v>400000000</v>
      </c>
      <c r="D9" s="101">
        <v>38718</v>
      </c>
    </row>
    <row r="10" spans="1:4">
      <c r="A10" s="98" t="s">
        <v>196</v>
      </c>
      <c r="B10" s="102" t="s">
        <v>194</v>
      </c>
      <c r="C10" s="100">
        <v>150000000</v>
      </c>
      <c r="D10" s="101">
        <v>38869</v>
      </c>
    </row>
    <row r="11" spans="1:4">
      <c r="A11" s="98" t="s">
        <v>196</v>
      </c>
      <c r="B11" s="102" t="s">
        <v>194</v>
      </c>
      <c r="C11" s="100">
        <v>130000000</v>
      </c>
      <c r="D11" s="101">
        <v>39083</v>
      </c>
    </row>
    <row r="12" spans="1:4">
      <c r="A12" s="98" t="s">
        <v>196</v>
      </c>
      <c r="B12" s="102" t="s">
        <v>194</v>
      </c>
      <c r="C12" s="100">
        <v>60000000</v>
      </c>
      <c r="D12" s="101">
        <v>39234</v>
      </c>
    </row>
    <row r="13" spans="1:4">
      <c r="A13" s="98" t="s">
        <v>196</v>
      </c>
      <c r="B13" s="102" t="s">
        <v>194</v>
      </c>
      <c r="C13" s="100">
        <v>1800000000</v>
      </c>
      <c r="D13" s="101">
        <v>39448</v>
      </c>
    </row>
    <row r="14" spans="1:4">
      <c r="A14" s="98" t="s">
        <v>196</v>
      </c>
      <c r="B14" s="102" t="s">
        <v>194</v>
      </c>
      <c r="C14" s="100">
        <v>400000000</v>
      </c>
      <c r="D14" s="101">
        <v>39600</v>
      </c>
    </row>
    <row r="15" spans="1:4">
      <c r="A15" s="98" t="s">
        <v>197</v>
      </c>
      <c r="B15" s="102" t="s">
        <v>193</v>
      </c>
      <c r="C15" s="100">
        <v>-10000000000</v>
      </c>
      <c r="D15" s="101">
        <v>38353</v>
      </c>
    </row>
    <row r="16" spans="1:4">
      <c r="A16" s="98" t="s">
        <v>197</v>
      </c>
      <c r="B16" s="102" t="s">
        <v>194</v>
      </c>
      <c r="C16" s="100">
        <v>7700000000</v>
      </c>
      <c r="D16" s="101">
        <v>39448</v>
      </c>
    </row>
    <row r="17" spans="1:4">
      <c r="A17" s="98" t="s">
        <v>197</v>
      </c>
      <c r="B17" s="102" t="s">
        <v>194</v>
      </c>
      <c r="C17" s="100">
        <v>1900000000</v>
      </c>
      <c r="D17" s="101">
        <v>39600</v>
      </c>
    </row>
    <row r="18" spans="1:4">
      <c r="A18" s="98" t="s">
        <v>197</v>
      </c>
      <c r="B18" s="102" t="s">
        <v>194</v>
      </c>
      <c r="C18" s="100">
        <v>6000000000</v>
      </c>
      <c r="D18" s="101">
        <v>39814</v>
      </c>
    </row>
    <row r="19" spans="1:4">
      <c r="A19" s="98" t="s">
        <v>198</v>
      </c>
      <c r="B19" s="102" t="s">
        <v>193</v>
      </c>
      <c r="C19" s="100">
        <v>-5000000000</v>
      </c>
      <c r="D19" s="101">
        <v>41455</v>
      </c>
    </row>
    <row r="20" spans="1:4">
      <c r="A20" s="98" t="s">
        <v>198</v>
      </c>
      <c r="B20" s="102" t="s">
        <v>199</v>
      </c>
      <c r="C20" s="100">
        <v>6000000000</v>
      </c>
      <c r="D20" s="101">
        <v>41640</v>
      </c>
    </row>
    <row r="21" spans="1:4">
      <c r="A21" s="98"/>
      <c r="B21" s="102"/>
      <c r="C21" s="100"/>
      <c r="D21" s="101"/>
    </row>
    <row r="22" spans="1:4">
      <c r="A22" s="98"/>
      <c r="B22" s="102"/>
      <c r="C22" s="100"/>
      <c r="D22" s="101"/>
    </row>
    <row r="23" spans="1:4">
      <c r="A23" s="98"/>
      <c r="B23" s="102"/>
      <c r="C23" s="100"/>
      <c r="D23" s="101"/>
    </row>
    <row r="24" spans="1:4">
      <c r="A24" s="98"/>
      <c r="B24" s="102"/>
      <c r="C24" s="100"/>
      <c r="D24" s="101"/>
    </row>
    <row r="25" spans="1:4">
      <c r="A25" s="98"/>
      <c r="B25" s="102"/>
      <c r="C25" s="100"/>
      <c r="D25" s="101"/>
    </row>
    <row r="26" spans="1:4">
      <c r="A26" s="98"/>
      <c r="B26" s="102"/>
      <c r="C26" s="100"/>
      <c r="D26" s="101"/>
    </row>
    <row r="27" spans="1:4">
      <c r="A27" s="98"/>
      <c r="B27" s="102"/>
      <c r="C27" s="100"/>
      <c r="D27" s="101"/>
    </row>
    <row r="28" spans="1:4">
      <c r="A28" s="98"/>
      <c r="B28" s="102"/>
      <c r="C28" s="100"/>
      <c r="D28" s="101"/>
    </row>
    <row r="29" spans="1:4">
      <c r="A29" s="98"/>
      <c r="B29" s="102"/>
      <c r="C29" s="100"/>
      <c r="D29" s="101"/>
    </row>
    <row r="30" spans="1:4">
      <c r="A30" s="98"/>
      <c r="B30" s="102"/>
      <c r="C30" s="100"/>
      <c r="D30" s="101"/>
    </row>
    <row r="31" spans="1:4">
      <c r="A31" s="98"/>
      <c r="B31" s="102"/>
      <c r="C31" s="100"/>
      <c r="D31" s="101"/>
    </row>
    <row r="32" spans="1:4">
      <c r="A32" s="98"/>
      <c r="B32" s="102"/>
      <c r="C32" s="100"/>
      <c r="D32" s="101"/>
    </row>
    <row r="33" spans="1:4">
      <c r="A33" s="98"/>
      <c r="B33" s="102"/>
      <c r="C33" s="100"/>
      <c r="D33" s="101"/>
    </row>
    <row r="34" spans="1:4">
      <c r="A34" s="98"/>
      <c r="B34" s="102"/>
      <c r="C34" s="100"/>
      <c r="D34" s="101"/>
    </row>
    <row r="35" spans="1:4">
      <c r="A35" s="98"/>
      <c r="B35" s="102"/>
      <c r="C35" s="100"/>
      <c r="D35" s="101"/>
    </row>
    <row r="36" spans="1:4">
      <c r="A36" s="98"/>
      <c r="B36" s="102"/>
      <c r="C36" s="100"/>
      <c r="D36" s="101"/>
    </row>
    <row r="37" spans="1:4">
      <c r="A37" s="98"/>
      <c r="B37" s="102"/>
      <c r="C37" s="100"/>
      <c r="D37" s="101"/>
    </row>
    <row r="38" spans="1:4">
      <c r="A38" s="98"/>
      <c r="B38" s="102"/>
      <c r="C38" s="100"/>
      <c r="D38" s="101"/>
    </row>
    <row r="39" spans="1:4">
      <c r="A39" s="98"/>
      <c r="B39" s="102"/>
      <c r="C39" s="100"/>
      <c r="D39" s="101"/>
    </row>
    <row r="40" spans="1:4">
      <c r="A40" s="98"/>
      <c r="B40" s="102"/>
      <c r="C40" s="100"/>
      <c r="D40" s="101"/>
    </row>
    <row r="41" spans="1:4">
      <c r="A41" s="98"/>
      <c r="B41" s="102"/>
      <c r="C41" s="100"/>
      <c r="D41" s="101"/>
    </row>
    <row r="42" spans="1:4">
      <c r="A42" s="98"/>
      <c r="B42" s="102"/>
      <c r="C42" s="100"/>
      <c r="D42" s="101"/>
    </row>
    <row r="43" spans="1:4">
      <c r="A43" s="98"/>
      <c r="B43" s="102"/>
      <c r="C43" s="100"/>
      <c r="D43" s="101"/>
    </row>
    <row r="44" spans="1:4">
      <c r="A44" s="98"/>
      <c r="B44" s="102"/>
      <c r="C44" s="100"/>
      <c r="D44" s="101"/>
    </row>
    <row r="45" spans="1:4">
      <c r="A45" s="98"/>
      <c r="B45" s="102"/>
      <c r="C45" s="100"/>
      <c r="D45" s="101"/>
    </row>
    <row r="46" spans="1:4">
      <c r="A46" s="98"/>
      <c r="B46" s="102"/>
      <c r="C46" s="100"/>
      <c r="D46" s="101"/>
    </row>
    <row r="47" spans="1:4">
      <c r="A47" s="98"/>
      <c r="B47" s="102"/>
      <c r="C47" s="100"/>
      <c r="D47" s="101"/>
    </row>
    <row r="48" spans="1:4">
      <c r="A48" s="98"/>
      <c r="B48" s="102"/>
      <c r="C48" s="100"/>
      <c r="D48" s="101"/>
    </row>
    <row r="49" spans="1:4">
      <c r="A49" s="98"/>
      <c r="B49" s="102"/>
      <c r="C49" s="100"/>
      <c r="D49" s="101"/>
    </row>
    <row r="50" spans="1:4">
      <c r="A50" s="98"/>
      <c r="B50" s="102"/>
      <c r="C50" s="100"/>
      <c r="D50" s="101"/>
    </row>
    <row r="51" spans="1:4">
      <c r="A51" s="98"/>
      <c r="B51" s="102"/>
      <c r="C51" s="100"/>
      <c r="D51" s="101"/>
    </row>
    <row r="52" spans="1:4">
      <c r="A52" s="98"/>
      <c r="B52" s="102"/>
      <c r="C52" s="100"/>
      <c r="D52" s="101"/>
    </row>
    <row r="53" spans="1:4">
      <c r="A53" s="98"/>
      <c r="B53" s="102"/>
      <c r="C53" s="100"/>
      <c r="D53" s="101"/>
    </row>
    <row r="54" spans="1:4">
      <c r="A54" s="98"/>
      <c r="B54" s="102"/>
      <c r="C54" s="100"/>
      <c r="D54" s="101"/>
    </row>
    <row r="55" spans="1:4">
      <c r="A55" s="98"/>
      <c r="B55" s="102"/>
      <c r="C55" s="100"/>
      <c r="D55" s="101"/>
    </row>
    <row r="56" spans="1:4">
      <c r="A56" s="98"/>
      <c r="B56" s="102"/>
      <c r="C56" s="100"/>
      <c r="D56" s="101"/>
    </row>
    <row r="57" spans="1:4">
      <c r="A57" s="98"/>
      <c r="B57" s="102"/>
      <c r="C57" s="100"/>
      <c r="D57" s="101"/>
    </row>
    <row r="58" spans="1:4">
      <c r="A58" s="98"/>
      <c r="B58" s="102"/>
      <c r="C58" s="100"/>
      <c r="D58" s="101"/>
    </row>
    <row r="59" spans="1:4">
      <c r="A59" s="98"/>
      <c r="B59" s="102"/>
      <c r="C59" s="100"/>
      <c r="D59" s="101"/>
    </row>
    <row r="60" spans="1:4">
      <c r="A60" s="98"/>
      <c r="B60" s="102"/>
      <c r="C60" s="100"/>
      <c r="D60" s="101"/>
    </row>
    <row r="61" spans="1:4">
      <c r="A61" s="98"/>
      <c r="B61" s="102"/>
      <c r="C61" s="100"/>
      <c r="D61" s="101"/>
    </row>
    <row r="62" spans="1:4">
      <c r="A62" s="98"/>
      <c r="B62" s="102"/>
      <c r="C62" s="100"/>
      <c r="D62" s="101"/>
    </row>
    <row r="63" spans="1:4">
      <c r="A63" s="98"/>
      <c r="B63" s="102"/>
      <c r="C63" s="100"/>
      <c r="D63" s="101"/>
    </row>
    <row r="64" spans="1:4">
      <c r="A64" s="98"/>
      <c r="B64" s="102"/>
      <c r="C64" s="100"/>
      <c r="D64" s="101"/>
    </row>
    <row r="65" spans="1:4">
      <c r="A65" s="98"/>
      <c r="B65" s="102"/>
      <c r="C65" s="100"/>
      <c r="D65" s="101"/>
    </row>
    <row r="66" spans="1:4">
      <c r="A66" s="98"/>
      <c r="B66" s="102"/>
      <c r="C66" s="100"/>
      <c r="D66" s="101"/>
    </row>
    <row r="67" spans="1:4">
      <c r="A67" s="98"/>
      <c r="B67" s="102"/>
      <c r="C67" s="100"/>
      <c r="D67" s="101"/>
    </row>
    <row r="68" spans="1:4">
      <c r="A68" s="98"/>
      <c r="B68" s="102"/>
      <c r="C68" s="100"/>
      <c r="D68" s="101"/>
    </row>
    <row r="69" spans="1:4">
      <c r="A69" s="98"/>
      <c r="B69" s="102"/>
      <c r="C69" s="100"/>
      <c r="D69" s="101"/>
    </row>
    <row r="70" spans="1:4">
      <c r="A70" s="98"/>
      <c r="B70" s="102"/>
      <c r="C70" s="100"/>
      <c r="D70" s="101"/>
    </row>
    <row r="71" spans="1:4">
      <c r="A71" s="98"/>
      <c r="B71" s="102"/>
      <c r="C71" s="100"/>
      <c r="D71" s="101"/>
    </row>
    <row r="72" spans="1:4">
      <c r="A72" s="98"/>
      <c r="B72" s="102"/>
      <c r="C72" s="100"/>
      <c r="D72" s="101"/>
    </row>
    <row r="73" spans="1:4">
      <c r="A73" s="98"/>
      <c r="B73" s="102"/>
      <c r="C73" s="100"/>
      <c r="D73" s="101"/>
    </row>
    <row r="74" spans="1:4">
      <c r="A74" s="98"/>
      <c r="B74" s="102"/>
      <c r="C74" s="100"/>
      <c r="D74" s="101"/>
    </row>
    <row r="75" spans="1:4">
      <c r="A75" s="98"/>
      <c r="B75" s="102"/>
      <c r="C75" s="100"/>
      <c r="D75" s="101"/>
    </row>
  </sheetData>
  <phoneticPr fontId="1" type="noConversion"/>
  <dataValidations count="1">
    <dataValidation type="list" allowBlank="1" showInputMessage="1" showErrorMessage="1" error="목록에서 선택" sqref="B2:B75">
      <formula1>펀드거래유형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7"/>
  </sheetPr>
  <dimension ref="A1:E165"/>
  <sheetViews>
    <sheetView workbookViewId="0">
      <selection activeCell="A2" sqref="A2"/>
    </sheetView>
  </sheetViews>
  <sheetFormatPr defaultRowHeight="16.5"/>
  <cols>
    <col min="1" max="1" width="38.375" customWidth="1"/>
    <col min="2" max="2" width="21" customWidth="1"/>
    <col min="3" max="3" width="9.625" customWidth="1"/>
    <col min="4" max="4" width="11.25" customWidth="1"/>
    <col min="5" max="5" width="33.75" bestFit="1" customWidth="1"/>
  </cols>
  <sheetData>
    <row r="1" spans="1:5">
      <c r="A1" s="247" t="s">
        <v>162</v>
      </c>
      <c r="B1" s="247" t="s">
        <v>2039</v>
      </c>
      <c r="C1" s="247" t="s">
        <v>1437</v>
      </c>
      <c r="D1" s="248" t="s">
        <v>2040</v>
      </c>
      <c r="E1" s="247" t="s">
        <v>1355</v>
      </c>
    </row>
    <row r="2" spans="1:5">
      <c r="A2" s="156" t="s">
        <v>1414</v>
      </c>
      <c r="B2" s="156" t="s">
        <v>1415</v>
      </c>
      <c r="C2" s="157" t="s">
        <v>13</v>
      </c>
      <c r="D2" s="158">
        <v>38353</v>
      </c>
      <c r="E2" s="156" t="s">
        <v>1416</v>
      </c>
    </row>
    <row r="3" spans="1:5">
      <c r="A3" s="156" t="s">
        <v>1414</v>
      </c>
      <c r="B3" s="156" t="s">
        <v>1415</v>
      </c>
      <c r="C3" s="157" t="s">
        <v>1417</v>
      </c>
      <c r="D3" s="158">
        <v>38353</v>
      </c>
      <c r="E3" s="156" t="s">
        <v>1418</v>
      </c>
    </row>
    <row r="4" spans="1:5">
      <c r="A4" s="156" t="s">
        <v>1414</v>
      </c>
      <c r="B4" s="156" t="s">
        <v>1415</v>
      </c>
      <c r="C4" s="157" t="s">
        <v>1419</v>
      </c>
      <c r="D4" s="158">
        <v>38353</v>
      </c>
      <c r="E4" s="156" t="s">
        <v>1418</v>
      </c>
    </row>
    <row r="5" spans="1:5">
      <c r="A5" s="156" t="s">
        <v>1414</v>
      </c>
      <c r="B5" s="156" t="s">
        <v>1420</v>
      </c>
      <c r="C5" s="157" t="s">
        <v>13</v>
      </c>
      <c r="D5" s="158">
        <v>38718</v>
      </c>
      <c r="E5" s="156" t="s">
        <v>1421</v>
      </c>
    </row>
    <row r="6" spans="1:5">
      <c r="A6" s="156" t="s">
        <v>1414</v>
      </c>
      <c r="B6" s="156" t="s">
        <v>1422</v>
      </c>
      <c r="C6" s="157" t="s">
        <v>1423</v>
      </c>
      <c r="D6" s="158">
        <v>38718</v>
      </c>
      <c r="E6" s="156" t="s">
        <v>1424</v>
      </c>
    </row>
    <row r="7" spans="1:5">
      <c r="A7" s="156" t="s">
        <v>1414</v>
      </c>
      <c r="B7" s="156" t="s">
        <v>1420</v>
      </c>
      <c r="C7" s="157" t="s">
        <v>1417</v>
      </c>
      <c r="D7" s="158">
        <v>39083</v>
      </c>
      <c r="E7" s="156" t="s">
        <v>1421</v>
      </c>
    </row>
    <row r="8" spans="1:5">
      <c r="A8" s="156" t="s">
        <v>1414</v>
      </c>
      <c r="B8" s="156" t="s">
        <v>1422</v>
      </c>
      <c r="C8" s="157" t="s">
        <v>1425</v>
      </c>
      <c r="D8" s="158">
        <v>39083</v>
      </c>
      <c r="E8" s="156" t="s">
        <v>1424</v>
      </c>
    </row>
    <row r="9" spans="1:5">
      <c r="A9" s="156" t="s">
        <v>1414</v>
      </c>
      <c r="B9" s="156" t="s">
        <v>1420</v>
      </c>
      <c r="C9" s="157" t="s">
        <v>1419</v>
      </c>
      <c r="D9" s="158">
        <v>39448</v>
      </c>
      <c r="E9" s="156" t="s">
        <v>1421</v>
      </c>
    </row>
    <row r="10" spans="1:5">
      <c r="A10" s="156" t="s">
        <v>1414</v>
      </c>
      <c r="B10" s="156" t="s">
        <v>1422</v>
      </c>
      <c r="C10" s="157" t="s">
        <v>1426</v>
      </c>
      <c r="D10" s="158">
        <v>39448</v>
      </c>
      <c r="E10" s="156" t="s">
        <v>1424</v>
      </c>
    </row>
    <row r="11" spans="1:5">
      <c r="A11" s="156" t="s">
        <v>1414</v>
      </c>
      <c r="B11" s="156" t="s">
        <v>1422</v>
      </c>
      <c r="C11" s="157" t="s">
        <v>1427</v>
      </c>
      <c r="D11" s="158">
        <v>39814</v>
      </c>
      <c r="E11" s="156" t="s">
        <v>1428</v>
      </c>
    </row>
    <row r="12" spans="1:5">
      <c r="A12" s="156" t="s">
        <v>1414</v>
      </c>
      <c r="B12" s="156" t="s">
        <v>180</v>
      </c>
      <c r="C12" s="157" t="s">
        <v>1423</v>
      </c>
      <c r="D12" s="158">
        <v>39814</v>
      </c>
      <c r="E12" s="156" t="s">
        <v>1433</v>
      </c>
    </row>
    <row r="13" spans="1:5">
      <c r="A13" s="156" t="s">
        <v>1414</v>
      </c>
      <c r="B13" s="156" t="s">
        <v>1429</v>
      </c>
      <c r="C13" s="157" t="s">
        <v>1423</v>
      </c>
      <c r="D13" s="158">
        <v>40543</v>
      </c>
      <c r="E13" s="156" t="s">
        <v>1430</v>
      </c>
    </row>
    <row r="14" spans="1:5">
      <c r="A14" s="156" t="s">
        <v>1414</v>
      </c>
      <c r="B14" s="156" t="s">
        <v>1429</v>
      </c>
      <c r="C14" s="157" t="s">
        <v>1425</v>
      </c>
      <c r="D14" s="158">
        <v>40543</v>
      </c>
      <c r="E14" s="156" t="s">
        <v>1430</v>
      </c>
    </row>
    <row r="15" spans="1:5">
      <c r="A15" s="156" t="s">
        <v>1414</v>
      </c>
      <c r="B15" s="156" t="s">
        <v>1429</v>
      </c>
      <c r="C15" s="157" t="s">
        <v>1426</v>
      </c>
      <c r="D15" s="158">
        <v>40543</v>
      </c>
      <c r="E15" s="156" t="s">
        <v>1430</v>
      </c>
    </row>
    <row r="16" spans="1:5">
      <c r="A16" s="156" t="s">
        <v>1414</v>
      </c>
      <c r="B16" s="156" t="s">
        <v>1429</v>
      </c>
      <c r="C16" s="157" t="s">
        <v>1427</v>
      </c>
      <c r="D16" s="158">
        <v>40543</v>
      </c>
      <c r="E16" s="156" t="s">
        <v>1430</v>
      </c>
    </row>
    <row r="17" spans="1:5">
      <c r="A17" s="156" t="s">
        <v>1431</v>
      </c>
      <c r="B17" s="156" t="s">
        <v>1415</v>
      </c>
      <c r="C17" s="157" t="s">
        <v>13</v>
      </c>
      <c r="D17" s="158">
        <v>38353</v>
      </c>
      <c r="E17" s="156" t="s">
        <v>1416</v>
      </c>
    </row>
    <row r="18" spans="1:5">
      <c r="A18" s="156" t="s">
        <v>1431</v>
      </c>
      <c r="B18" s="156" t="s">
        <v>1415</v>
      </c>
      <c r="C18" s="157" t="s">
        <v>1417</v>
      </c>
      <c r="D18" s="158">
        <v>38353</v>
      </c>
      <c r="E18" s="156" t="s">
        <v>1418</v>
      </c>
    </row>
    <row r="19" spans="1:5">
      <c r="A19" s="156" t="s">
        <v>1431</v>
      </c>
      <c r="B19" s="156" t="s">
        <v>1415</v>
      </c>
      <c r="C19" s="157" t="s">
        <v>1419</v>
      </c>
      <c r="D19" s="158">
        <v>38353</v>
      </c>
      <c r="E19" s="156" t="s">
        <v>1418</v>
      </c>
    </row>
    <row r="20" spans="1:5">
      <c r="A20" s="156" t="s">
        <v>1431</v>
      </c>
      <c r="B20" s="156" t="s">
        <v>1429</v>
      </c>
      <c r="C20" s="157" t="s">
        <v>13</v>
      </c>
      <c r="D20" s="158">
        <v>40543</v>
      </c>
      <c r="E20" s="156"/>
    </row>
    <row r="21" spans="1:5">
      <c r="A21" s="156" t="s">
        <v>1431</v>
      </c>
      <c r="B21" s="156" t="s">
        <v>1429</v>
      </c>
      <c r="C21" s="157" t="s">
        <v>1417</v>
      </c>
      <c r="D21" s="158">
        <v>40543</v>
      </c>
      <c r="E21" s="156"/>
    </row>
    <row r="22" spans="1:5">
      <c r="A22" s="156" t="s">
        <v>1431</v>
      </c>
      <c r="B22" s="156" t="s">
        <v>1429</v>
      </c>
      <c r="C22" s="157" t="s">
        <v>1419</v>
      </c>
      <c r="D22" s="158">
        <v>40543</v>
      </c>
      <c r="E22" s="156"/>
    </row>
    <row r="23" spans="1:5">
      <c r="A23" s="156" t="s">
        <v>1432</v>
      </c>
      <c r="B23" s="156" t="s">
        <v>1415</v>
      </c>
      <c r="C23" s="157" t="s">
        <v>13</v>
      </c>
      <c r="D23" s="158">
        <v>38353</v>
      </c>
      <c r="E23" s="156" t="s">
        <v>1416</v>
      </c>
    </row>
    <row r="24" spans="1:5">
      <c r="A24" s="156" t="s">
        <v>1432</v>
      </c>
      <c r="B24" s="156" t="s">
        <v>1415</v>
      </c>
      <c r="C24" s="157" t="s">
        <v>1417</v>
      </c>
      <c r="D24" s="158">
        <v>38353</v>
      </c>
      <c r="E24" s="156" t="s">
        <v>1418</v>
      </c>
    </row>
    <row r="25" spans="1:5">
      <c r="A25" s="156" t="s">
        <v>1432</v>
      </c>
      <c r="B25" s="156" t="s">
        <v>1415</v>
      </c>
      <c r="C25" s="157" t="s">
        <v>1419</v>
      </c>
      <c r="D25" s="158">
        <v>38353</v>
      </c>
      <c r="E25" s="156" t="s">
        <v>1418</v>
      </c>
    </row>
    <row r="26" spans="1:5">
      <c r="A26" s="156" t="s">
        <v>1432</v>
      </c>
      <c r="B26" s="156" t="s">
        <v>1420</v>
      </c>
      <c r="C26" s="157" t="s">
        <v>13</v>
      </c>
      <c r="D26" s="158">
        <v>38718</v>
      </c>
      <c r="E26" s="156" t="s">
        <v>1421</v>
      </c>
    </row>
    <row r="27" spans="1:5">
      <c r="A27" s="156" t="s">
        <v>1432</v>
      </c>
      <c r="B27" s="156" t="s">
        <v>1422</v>
      </c>
      <c r="C27" s="157" t="s">
        <v>1423</v>
      </c>
      <c r="D27" s="158">
        <v>38718</v>
      </c>
      <c r="E27" s="156" t="s">
        <v>1424</v>
      </c>
    </row>
    <row r="28" spans="1:5">
      <c r="A28" s="156" t="s">
        <v>1432</v>
      </c>
      <c r="B28" s="156" t="s">
        <v>1429</v>
      </c>
      <c r="C28" s="157" t="s">
        <v>1441</v>
      </c>
      <c r="D28" s="158">
        <v>40543</v>
      </c>
      <c r="E28" s="156"/>
    </row>
    <row r="29" spans="1:5">
      <c r="A29" s="156" t="s">
        <v>1432</v>
      </c>
      <c r="B29" s="156" t="s">
        <v>1429</v>
      </c>
      <c r="C29" s="157" t="s">
        <v>1417</v>
      </c>
      <c r="D29" s="158">
        <v>40543</v>
      </c>
      <c r="E29" s="156"/>
    </row>
    <row r="30" spans="1:5">
      <c r="A30" s="156" t="s">
        <v>1432</v>
      </c>
      <c r="B30" s="156" t="s">
        <v>1429</v>
      </c>
      <c r="C30" s="157" t="s">
        <v>1419</v>
      </c>
      <c r="D30" s="158">
        <v>40543</v>
      </c>
      <c r="E30" s="156"/>
    </row>
    <row r="31" spans="1:5">
      <c r="A31" s="156"/>
      <c r="B31" s="156"/>
      <c r="C31" s="157"/>
      <c r="D31" s="157"/>
      <c r="E31" s="156"/>
    </row>
    <row r="32" spans="1:5">
      <c r="A32" s="156"/>
      <c r="B32" s="156"/>
      <c r="C32" s="157"/>
      <c r="D32" s="157"/>
      <c r="E32" s="156"/>
    </row>
    <row r="33" spans="1:5">
      <c r="A33" s="156"/>
      <c r="B33" s="156"/>
      <c r="C33" s="157"/>
      <c r="D33" s="157"/>
      <c r="E33" s="156"/>
    </row>
    <row r="34" spans="1:5">
      <c r="A34" s="156"/>
      <c r="B34" s="156"/>
      <c r="C34" s="157"/>
      <c r="D34" s="157"/>
      <c r="E34" s="156"/>
    </row>
    <row r="35" spans="1:5">
      <c r="A35" s="156"/>
      <c r="B35" s="156"/>
      <c r="C35" s="157"/>
      <c r="D35" s="157"/>
      <c r="E35" s="156"/>
    </row>
    <row r="36" spans="1:5">
      <c r="A36" s="156"/>
      <c r="B36" s="156"/>
      <c r="C36" s="157"/>
      <c r="D36" s="157"/>
      <c r="E36" s="156"/>
    </row>
    <row r="37" spans="1:5">
      <c r="A37" s="156"/>
      <c r="B37" s="156"/>
      <c r="C37" s="157"/>
      <c r="D37" s="157"/>
      <c r="E37" s="156"/>
    </row>
    <row r="38" spans="1:5">
      <c r="A38" s="156"/>
      <c r="B38" s="156"/>
      <c r="C38" s="157"/>
      <c r="D38" s="157"/>
      <c r="E38" s="156"/>
    </row>
    <row r="39" spans="1:5">
      <c r="A39" s="156"/>
      <c r="B39" s="156"/>
      <c r="C39" s="157"/>
      <c r="D39" s="157"/>
      <c r="E39" s="156"/>
    </row>
    <row r="40" spans="1:5">
      <c r="A40" s="156"/>
      <c r="B40" s="156"/>
      <c r="C40" s="157"/>
      <c r="D40" s="157"/>
      <c r="E40" s="156"/>
    </row>
    <row r="41" spans="1:5">
      <c r="A41" s="156"/>
      <c r="B41" s="156"/>
      <c r="C41" s="157"/>
      <c r="D41" s="157"/>
      <c r="E41" s="156"/>
    </row>
    <row r="42" spans="1:5">
      <c r="A42" s="156"/>
      <c r="B42" s="156"/>
      <c r="C42" s="157"/>
      <c r="D42" s="157"/>
      <c r="E42" s="156"/>
    </row>
    <row r="43" spans="1:5">
      <c r="A43" s="156"/>
      <c r="B43" s="156"/>
      <c r="C43" s="157"/>
      <c r="D43" s="157"/>
      <c r="E43" s="156"/>
    </row>
    <row r="44" spans="1:5">
      <c r="A44" s="156"/>
      <c r="B44" s="156"/>
      <c r="C44" s="157"/>
      <c r="D44" s="157"/>
      <c r="E44" s="156"/>
    </row>
    <row r="45" spans="1:5">
      <c r="A45" s="156"/>
      <c r="B45" s="156"/>
      <c r="C45" s="157"/>
      <c r="D45" s="157"/>
      <c r="E45" s="156"/>
    </row>
    <row r="46" spans="1:5">
      <c r="A46" s="156"/>
      <c r="B46" s="156"/>
      <c r="C46" s="157"/>
      <c r="D46" s="157"/>
      <c r="E46" s="156"/>
    </row>
    <row r="47" spans="1:5">
      <c r="A47" s="156"/>
      <c r="B47" s="156"/>
      <c r="C47" s="157"/>
      <c r="D47" s="157"/>
      <c r="E47" s="156"/>
    </row>
    <row r="48" spans="1:5">
      <c r="A48" s="156"/>
      <c r="B48" s="156"/>
      <c r="C48" s="157"/>
      <c r="D48" s="157"/>
      <c r="E48" s="156"/>
    </row>
    <row r="49" spans="1:5">
      <c r="A49" s="156"/>
      <c r="B49" s="156"/>
      <c r="C49" s="157"/>
      <c r="D49" s="157"/>
      <c r="E49" s="156"/>
    </row>
    <row r="50" spans="1:5">
      <c r="A50" s="156"/>
      <c r="B50" s="156"/>
      <c r="C50" s="157"/>
      <c r="D50" s="157"/>
      <c r="E50" s="156"/>
    </row>
    <row r="51" spans="1:5">
      <c r="A51" s="156"/>
      <c r="B51" s="156"/>
      <c r="C51" s="157"/>
      <c r="D51" s="157"/>
      <c r="E51" s="156"/>
    </row>
    <row r="52" spans="1:5">
      <c r="A52" s="156"/>
      <c r="B52" s="156"/>
      <c r="C52" s="157"/>
      <c r="D52" s="157"/>
      <c r="E52" s="156"/>
    </row>
    <row r="53" spans="1:5">
      <c r="A53" s="156"/>
      <c r="B53" s="156"/>
      <c r="C53" s="157"/>
      <c r="D53" s="157"/>
      <c r="E53" s="156"/>
    </row>
    <row r="54" spans="1:5">
      <c r="A54" s="156"/>
      <c r="B54" s="156"/>
      <c r="C54" s="157"/>
      <c r="D54" s="157"/>
      <c r="E54" s="156"/>
    </row>
    <row r="55" spans="1:5">
      <c r="A55" s="156"/>
      <c r="B55" s="156"/>
      <c r="C55" s="157"/>
      <c r="D55" s="157"/>
      <c r="E55" s="156"/>
    </row>
    <row r="56" spans="1:5">
      <c r="A56" s="156"/>
      <c r="B56" s="156"/>
      <c r="C56" s="157"/>
      <c r="D56" s="157"/>
      <c r="E56" s="156"/>
    </row>
    <row r="57" spans="1:5">
      <c r="A57" s="156"/>
      <c r="B57" s="156"/>
      <c r="C57" s="157"/>
      <c r="D57" s="157"/>
      <c r="E57" s="156"/>
    </row>
    <row r="58" spans="1:5">
      <c r="A58" s="156"/>
      <c r="B58" s="156"/>
      <c r="C58" s="157"/>
      <c r="D58" s="157"/>
      <c r="E58" s="156"/>
    </row>
    <row r="59" spans="1:5">
      <c r="A59" s="156"/>
      <c r="B59" s="156"/>
      <c r="C59" s="157"/>
      <c r="D59" s="157"/>
      <c r="E59" s="156"/>
    </row>
    <row r="60" spans="1:5">
      <c r="A60" s="156"/>
      <c r="B60" s="156"/>
      <c r="C60" s="157"/>
      <c r="D60" s="157"/>
      <c r="E60" s="156"/>
    </row>
    <row r="61" spans="1:5">
      <c r="A61" s="156"/>
      <c r="B61" s="156"/>
      <c r="C61" s="157"/>
      <c r="D61" s="157"/>
      <c r="E61" s="156"/>
    </row>
    <row r="62" spans="1:5">
      <c r="A62" s="156"/>
      <c r="B62" s="156"/>
      <c r="C62" s="157"/>
      <c r="D62" s="157"/>
      <c r="E62" s="156"/>
    </row>
    <row r="63" spans="1:5">
      <c r="A63" s="156"/>
      <c r="B63" s="156"/>
      <c r="C63" s="157"/>
      <c r="D63" s="157"/>
      <c r="E63" s="156"/>
    </row>
    <row r="64" spans="1:5">
      <c r="A64" s="156"/>
      <c r="B64" s="156"/>
      <c r="C64" s="157"/>
      <c r="D64" s="157"/>
      <c r="E64" s="156"/>
    </row>
    <row r="65" spans="1:5">
      <c r="A65" s="156"/>
      <c r="B65" s="156"/>
      <c r="C65" s="157"/>
      <c r="D65" s="157"/>
      <c r="E65" s="156"/>
    </row>
    <row r="66" spans="1:5">
      <c r="A66" s="156"/>
      <c r="B66" s="156"/>
      <c r="C66" s="157"/>
      <c r="D66" s="157"/>
      <c r="E66" s="156"/>
    </row>
    <row r="67" spans="1:5">
      <c r="A67" s="156"/>
      <c r="B67" s="156"/>
      <c r="C67" s="157"/>
      <c r="D67" s="157"/>
      <c r="E67" s="156"/>
    </row>
    <row r="68" spans="1:5">
      <c r="A68" s="156"/>
      <c r="B68" s="156"/>
      <c r="C68" s="157"/>
      <c r="D68" s="157"/>
      <c r="E68" s="156"/>
    </row>
    <row r="69" spans="1:5">
      <c r="A69" s="156"/>
      <c r="B69" s="156"/>
      <c r="C69" s="157"/>
      <c r="D69" s="157"/>
      <c r="E69" s="156"/>
    </row>
    <row r="70" spans="1:5">
      <c r="A70" s="156"/>
      <c r="B70" s="156"/>
      <c r="C70" s="157"/>
      <c r="D70" s="157"/>
      <c r="E70" s="156"/>
    </row>
    <row r="71" spans="1:5">
      <c r="A71" s="156"/>
      <c r="B71" s="156"/>
      <c r="C71" s="157"/>
      <c r="D71" s="157"/>
      <c r="E71" s="156"/>
    </row>
    <row r="72" spans="1:5">
      <c r="A72" s="156"/>
      <c r="B72" s="156"/>
      <c r="C72" s="157"/>
      <c r="D72" s="157"/>
      <c r="E72" s="156"/>
    </row>
    <row r="73" spans="1:5">
      <c r="A73" s="156"/>
      <c r="B73" s="156"/>
      <c r="C73" s="157"/>
      <c r="D73" s="157"/>
      <c r="E73" s="156"/>
    </row>
    <row r="74" spans="1:5">
      <c r="A74" s="156"/>
      <c r="B74" s="156"/>
      <c r="C74" s="157"/>
      <c r="D74" s="157"/>
      <c r="E74" s="156"/>
    </row>
    <row r="75" spans="1:5">
      <c r="A75" s="156"/>
      <c r="B75" s="156"/>
      <c r="C75" s="157"/>
      <c r="D75" s="157"/>
      <c r="E75" s="156"/>
    </row>
    <row r="76" spans="1:5">
      <c r="A76" s="156"/>
      <c r="B76" s="156"/>
      <c r="C76" s="157"/>
      <c r="D76" s="157"/>
      <c r="E76" s="156"/>
    </row>
    <row r="77" spans="1:5">
      <c r="A77" s="156"/>
      <c r="B77" s="156"/>
      <c r="C77" s="157"/>
      <c r="D77" s="157"/>
      <c r="E77" s="156"/>
    </row>
    <row r="78" spans="1:5">
      <c r="A78" s="156"/>
      <c r="B78" s="156"/>
      <c r="C78" s="157"/>
      <c r="D78" s="157"/>
      <c r="E78" s="156"/>
    </row>
    <row r="79" spans="1:5">
      <c r="A79" s="156"/>
      <c r="B79" s="156"/>
      <c r="C79" s="157"/>
      <c r="D79" s="157"/>
      <c r="E79" s="156"/>
    </row>
    <row r="80" spans="1:5">
      <c r="A80" s="156"/>
      <c r="B80" s="156"/>
      <c r="C80" s="157"/>
      <c r="D80" s="157"/>
      <c r="E80" s="156"/>
    </row>
    <row r="81" spans="1:5">
      <c r="A81" s="156"/>
      <c r="B81" s="156"/>
      <c r="C81" s="157"/>
      <c r="D81" s="157"/>
      <c r="E81" s="156"/>
    </row>
    <row r="82" spans="1:5">
      <c r="A82" s="156"/>
      <c r="B82" s="156"/>
      <c r="C82" s="157"/>
      <c r="D82" s="157"/>
      <c r="E82" s="156"/>
    </row>
    <row r="83" spans="1:5">
      <c r="A83" s="156"/>
      <c r="B83" s="156"/>
      <c r="C83" s="157"/>
      <c r="D83" s="157"/>
      <c r="E83" s="156"/>
    </row>
    <row r="84" spans="1:5">
      <c r="A84" s="156"/>
      <c r="B84" s="156"/>
      <c r="C84" s="157"/>
      <c r="D84" s="157"/>
      <c r="E84" s="156"/>
    </row>
    <row r="85" spans="1:5">
      <c r="A85" s="156"/>
      <c r="B85" s="156"/>
      <c r="C85" s="157"/>
      <c r="D85" s="157"/>
      <c r="E85" s="156"/>
    </row>
    <row r="86" spans="1:5">
      <c r="A86" s="156"/>
      <c r="B86" s="156"/>
      <c r="C86" s="157"/>
      <c r="D86" s="157"/>
      <c r="E86" s="156"/>
    </row>
    <row r="87" spans="1:5">
      <c r="A87" s="156"/>
      <c r="B87" s="156"/>
      <c r="C87" s="157"/>
      <c r="D87" s="157"/>
      <c r="E87" s="156"/>
    </row>
    <row r="88" spans="1:5">
      <c r="A88" s="156"/>
      <c r="B88" s="156"/>
      <c r="C88" s="157"/>
      <c r="D88" s="157"/>
      <c r="E88" s="156"/>
    </row>
    <row r="89" spans="1:5">
      <c r="A89" s="156"/>
      <c r="B89" s="156"/>
      <c r="C89" s="157"/>
      <c r="D89" s="157"/>
      <c r="E89" s="156"/>
    </row>
    <row r="90" spans="1:5">
      <c r="A90" s="156"/>
      <c r="B90" s="156"/>
      <c r="C90" s="157"/>
      <c r="D90" s="157"/>
      <c r="E90" s="156"/>
    </row>
    <row r="91" spans="1:5">
      <c r="A91" s="156"/>
      <c r="B91" s="156"/>
      <c r="C91" s="157"/>
      <c r="D91" s="157"/>
      <c r="E91" s="156"/>
    </row>
    <row r="92" spans="1:5">
      <c r="A92" s="156"/>
      <c r="B92" s="156"/>
      <c r="C92" s="157"/>
      <c r="D92" s="157"/>
      <c r="E92" s="156"/>
    </row>
    <row r="93" spans="1:5">
      <c r="A93" s="156"/>
      <c r="B93" s="156"/>
      <c r="C93" s="157"/>
      <c r="D93" s="157"/>
      <c r="E93" s="156"/>
    </row>
    <row r="94" spans="1:5">
      <c r="A94" s="156"/>
      <c r="B94" s="156"/>
      <c r="C94" s="157"/>
      <c r="D94" s="157"/>
      <c r="E94" s="156"/>
    </row>
    <row r="95" spans="1:5">
      <c r="A95" s="156"/>
      <c r="B95" s="156"/>
      <c r="C95" s="157"/>
      <c r="D95" s="157"/>
      <c r="E95" s="156"/>
    </row>
    <row r="96" spans="1:5">
      <c r="A96" s="156"/>
      <c r="B96" s="156"/>
      <c r="C96" s="157"/>
      <c r="D96" s="157"/>
      <c r="E96" s="156"/>
    </row>
    <row r="97" spans="1:5">
      <c r="A97" s="156"/>
      <c r="B97" s="156"/>
      <c r="C97" s="157"/>
      <c r="D97" s="157"/>
      <c r="E97" s="156"/>
    </row>
    <row r="98" spans="1:5">
      <c r="A98" s="156"/>
      <c r="B98" s="156"/>
      <c r="C98" s="157"/>
      <c r="D98" s="157"/>
      <c r="E98" s="156"/>
    </row>
    <row r="99" spans="1:5">
      <c r="A99" s="156"/>
      <c r="B99" s="156"/>
      <c r="C99" s="157"/>
      <c r="D99" s="157"/>
      <c r="E99" s="156"/>
    </row>
    <row r="100" spans="1:5">
      <c r="A100" s="156"/>
      <c r="B100" s="156"/>
      <c r="C100" s="157"/>
      <c r="D100" s="157"/>
      <c r="E100" s="156"/>
    </row>
    <row r="101" spans="1:5">
      <c r="A101" s="156"/>
      <c r="B101" s="156"/>
      <c r="C101" s="157"/>
      <c r="D101" s="157"/>
      <c r="E101" s="156"/>
    </row>
    <row r="102" spans="1:5">
      <c r="A102" s="156"/>
      <c r="B102" s="156"/>
      <c r="C102" s="157"/>
      <c r="D102" s="157"/>
      <c r="E102" s="156"/>
    </row>
    <row r="103" spans="1:5">
      <c r="A103" s="156"/>
      <c r="B103" s="156"/>
      <c r="C103" s="157"/>
      <c r="D103" s="157"/>
      <c r="E103" s="156"/>
    </row>
    <row r="104" spans="1:5">
      <c r="A104" s="156"/>
      <c r="B104" s="156"/>
      <c r="C104" s="157"/>
      <c r="D104" s="157"/>
      <c r="E104" s="156"/>
    </row>
    <row r="105" spans="1:5">
      <c r="A105" s="156"/>
      <c r="B105" s="156"/>
      <c r="C105" s="157"/>
      <c r="D105" s="157"/>
      <c r="E105" s="156"/>
    </row>
    <row r="106" spans="1:5">
      <c r="A106" s="156"/>
      <c r="B106" s="156"/>
      <c r="C106" s="157"/>
      <c r="D106" s="157"/>
      <c r="E106" s="156"/>
    </row>
    <row r="107" spans="1:5">
      <c r="A107" s="156"/>
      <c r="B107" s="156"/>
      <c r="C107" s="157"/>
      <c r="D107" s="157"/>
      <c r="E107" s="156"/>
    </row>
    <row r="108" spans="1:5">
      <c r="A108" s="156"/>
      <c r="B108" s="156"/>
      <c r="C108" s="157"/>
      <c r="D108" s="157"/>
      <c r="E108" s="156"/>
    </row>
    <row r="109" spans="1:5">
      <c r="A109" s="156"/>
      <c r="B109" s="156"/>
      <c r="C109" s="157"/>
      <c r="D109" s="157"/>
      <c r="E109" s="156"/>
    </row>
    <row r="110" spans="1:5">
      <c r="A110" s="156"/>
      <c r="B110" s="156"/>
      <c r="C110" s="157"/>
      <c r="D110" s="157"/>
      <c r="E110" s="156"/>
    </row>
    <row r="111" spans="1:5">
      <c r="A111" s="156"/>
      <c r="B111" s="156"/>
      <c r="C111" s="157"/>
      <c r="D111" s="157"/>
      <c r="E111" s="156"/>
    </row>
    <row r="112" spans="1:5">
      <c r="A112" s="156"/>
      <c r="B112" s="156"/>
      <c r="C112" s="157"/>
      <c r="D112" s="157"/>
      <c r="E112" s="156"/>
    </row>
    <row r="113" spans="1:5">
      <c r="A113" s="156"/>
      <c r="B113" s="156"/>
      <c r="C113" s="157"/>
      <c r="D113" s="157"/>
      <c r="E113" s="156"/>
    </row>
    <row r="114" spans="1:5">
      <c r="A114" s="156"/>
      <c r="B114" s="156"/>
      <c r="C114" s="157"/>
      <c r="D114" s="157"/>
      <c r="E114" s="156"/>
    </row>
    <row r="115" spans="1:5">
      <c r="A115" s="156"/>
      <c r="B115" s="156"/>
      <c r="C115" s="157"/>
      <c r="D115" s="157"/>
      <c r="E115" s="156"/>
    </row>
    <row r="116" spans="1:5">
      <c r="A116" s="156"/>
      <c r="B116" s="156"/>
      <c r="C116" s="157"/>
      <c r="D116" s="157"/>
      <c r="E116" s="156"/>
    </row>
    <row r="117" spans="1:5">
      <c r="A117" s="156"/>
      <c r="B117" s="156"/>
      <c r="C117" s="157"/>
      <c r="D117" s="157"/>
      <c r="E117" s="156"/>
    </row>
    <row r="118" spans="1:5">
      <c r="A118" s="156"/>
      <c r="B118" s="156"/>
      <c r="C118" s="157"/>
      <c r="D118" s="157"/>
      <c r="E118" s="156"/>
    </row>
    <row r="119" spans="1:5">
      <c r="A119" s="156"/>
      <c r="B119" s="156"/>
      <c r="C119" s="157"/>
      <c r="D119" s="157"/>
      <c r="E119" s="156"/>
    </row>
    <row r="120" spans="1:5">
      <c r="A120" s="156"/>
      <c r="B120" s="156"/>
      <c r="C120" s="157"/>
      <c r="D120" s="157"/>
      <c r="E120" s="156"/>
    </row>
    <row r="121" spans="1:5">
      <c r="A121" s="156"/>
      <c r="B121" s="156"/>
      <c r="C121" s="157"/>
      <c r="D121" s="157"/>
      <c r="E121" s="156"/>
    </row>
    <row r="122" spans="1:5">
      <c r="A122" s="156"/>
      <c r="B122" s="156"/>
      <c r="C122" s="157"/>
      <c r="D122" s="157"/>
      <c r="E122" s="156"/>
    </row>
    <row r="123" spans="1:5">
      <c r="A123" s="156"/>
      <c r="B123" s="156"/>
      <c r="C123" s="157"/>
      <c r="D123" s="157"/>
      <c r="E123" s="156"/>
    </row>
    <row r="124" spans="1:5">
      <c r="A124" s="156"/>
      <c r="B124" s="156"/>
      <c r="C124" s="157"/>
      <c r="D124" s="157"/>
      <c r="E124" s="156"/>
    </row>
    <row r="125" spans="1:5">
      <c r="A125" s="156"/>
      <c r="B125" s="156"/>
      <c r="C125" s="157"/>
      <c r="D125" s="157"/>
      <c r="E125" s="156"/>
    </row>
    <row r="126" spans="1:5">
      <c r="A126" s="156"/>
      <c r="B126" s="156"/>
      <c r="C126" s="157"/>
      <c r="D126" s="157"/>
      <c r="E126" s="156"/>
    </row>
    <row r="127" spans="1:5">
      <c r="A127" s="156"/>
      <c r="B127" s="156"/>
      <c r="C127" s="157"/>
      <c r="D127" s="157"/>
      <c r="E127" s="156"/>
    </row>
    <row r="128" spans="1:5">
      <c r="A128" s="156"/>
      <c r="B128" s="156"/>
      <c r="C128" s="157"/>
      <c r="D128" s="157"/>
      <c r="E128" s="156"/>
    </row>
    <row r="129" spans="1:5">
      <c r="A129" s="156"/>
      <c r="B129" s="156"/>
      <c r="C129" s="157"/>
      <c r="D129" s="157"/>
      <c r="E129" s="156"/>
    </row>
    <row r="130" spans="1:5">
      <c r="A130" s="156"/>
      <c r="B130" s="156"/>
      <c r="C130" s="157"/>
      <c r="D130" s="157"/>
      <c r="E130" s="156"/>
    </row>
    <row r="131" spans="1:5">
      <c r="A131" s="156"/>
      <c r="B131" s="156"/>
      <c r="C131" s="157"/>
      <c r="D131" s="157"/>
      <c r="E131" s="156"/>
    </row>
    <row r="132" spans="1:5">
      <c r="A132" s="156"/>
      <c r="B132" s="156"/>
      <c r="C132" s="157"/>
      <c r="D132" s="157"/>
      <c r="E132" s="156"/>
    </row>
    <row r="133" spans="1:5">
      <c r="A133" s="156"/>
      <c r="B133" s="156"/>
      <c r="C133" s="157"/>
      <c r="D133" s="157"/>
      <c r="E133" s="156"/>
    </row>
    <row r="134" spans="1:5">
      <c r="A134" s="156"/>
      <c r="B134" s="156"/>
      <c r="C134" s="157"/>
      <c r="D134" s="157"/>
      <c r="E134" s="156"/>
    </row>
    <row r="135" spans="1:5">
      <c r="A135" s="156"/>
      <c r="B135" s="156"/>
      <c r="C135" s="157"/>
      <c r="D135" s="157"/>
      <c r="E135" s="156"/>
    </row>
    <row r="136" spans="1:5">
      <c r="A136" s="156"/>
      <c r="B136" s="156"/>
      <c r="C136" s="157"/>
      <c r="D136" s="157"/>
      <c r="E136" s="156"/>
    </row>
    <row r="137" spans="1:5">
      <c r="A137" s="156"/>
      <c r="B137" s="156"/>
      <c r="C137" s="157"/>
      <c r="D137" s="157"/>
      <c r="E137" s="156"/>
    </row>
    <row r="138" spans="1:5">
      <c r="A138" s="156"/>
      <c r="B138" s="156"/>
      <c r="C138" s="157"/>
      <c r="D138" s="157"/>
      <c r="E138" s="156"/>
    </row>
    <row r="139" spans="1:5">
      <c r="A139" s="156"/>
      <c r="B139" s="156"/>
      <c r="C139" s="157"/>
      <c r="D139" s="157"/>
      <c r="E139" s="156"/>
    </row>
    <row r="140" spans="1:5">
      <c r="A140" s="156"/>
      <c r="B140" s="156"/>
      <c r="C140" s="157"/>
      <c r="D140" s="157"/>
      <c r="E140" s="156"/>
    </row>
    <row r="141" spans="1:5">
      <c r="A141" s="156"/>
      <c r="B141" s="156"/>
      <c r="C141" s="157"/>
      <c r="D141" s="157"/>
      <c r="E141" s="156"/>
    </row>
    <row r="142" spans="1:5">
      <c r="A142" s="156"/>
      <c r="B142" s="156"/>
      <c r="C142" s="157"/>
      <c r="D142" s="157"/>
      <c r="E142" s="156"/>
    </row>
    <row r="143" spans="1:5">
      <c r="A143" s="156"/>
      <c r="B143" s="156"/>
      <c r="C143" s="157"/>
      <c r="D143" s="157"/>
      <c r="E143" s="156"/>
    </row>
    <row r="144" spans="1:5">
      <c r="A144" s="156"/>
      <c r="B144" s="156"/>
      <c r="C144" s="157"/>
      <c r="D144" s="157"/>
      <c r="E144" s="156"/>
    </row>
    <row r="145" spans="1:5">
      <c r="A145" s="156"/>
      <c r="B145" s="156"/>
      <c r="C145" s="157"/>
      <c r="D145" s="157"/>
      <c r="E145" s="156"/>
    </row>
    <row r="146" spans="1:5">
      <c r="A146" s="156"/>
      <c r="B146" s="156"/>
      <c r="C146" s="157"/>
      <c r="D146" s="157"/>
      <c r="E146" s="156"/>
    </row>
    <row r="147" spans="1:5">
      <c r="A147" s="156"/>
      <c r="B147" s="156"/>
      <c r="C147" s="157"/>
      <c r="D147" s="157"/>
      <c r="E147" s="156"/>
    </row>
    <row r="148" spans="1:5">
      <c r="A148" s="156"/>
      <c r="B148" s="156"/>
      <c r="C148" s="157"/>
      <c r="D148" s="157"/>
      <c r="E148" s="156"/>
    </row>
    <row r="149" spans="1:5">
      <c r="A149" s="156"/>
      <c r="B149" s="156"/>
      <c r="C149" s="157"/>
      <c r="D149" s="157"/>
      <c r="E149" s="156"/>
    </row>
    <row r="150" spans="1:5">
      <c r="A150" s="156"/>
      <c r="B150" s="156"/>
      <c r="C150" s="157"/>
      <c r="D150" s="157"/>
      <c r="E150" s="156"/>
    </row>
    <row r="151" spans="1:5">
      <c r="A151" s="156"/>
      <c r="B151" s="156"/>
      <c r="C151" s="157"/>
      <c r="D151" s="157"/>
      <c r="E151" s="156"/>
    </row>
    <row r="152" spans="1:5">
      <c r="A152" s="156"/>
      <c r="B152" s="156"/>
      <c r="C152" s="157"/>
      <c r="D152" s="157"/>
      <c r="E152" s="156"/>
    </row>
    <row r="153" spans="1:5">
      <c r="A153" s="156"/>
      <c r="B153" s="156"/>
      <c r="C153" s="157"/>
      <c r="D153" s="157"/>
      <c r="E153" s="156"/>
    </row>
    <row r="154" spans="1:5">
      <c r="A154" s="156"/>
      <c r="B154" s="156"/>
      <c r="C154" s="157"/>
      <c r="D154" s="157"/>
      <c r="E154" s="156"/>
    </row>
    <row r="155" spans="1:5">
      <c r="A155" s="156"/>
      <c r="B155" s="156"/>
      <c r="C155" s="157"/>
      <c r="D155" s="157"/>
      <c r="E155" s="156"/>
    </row>
    <row r="156" spans="1:5">
      <c r="A156" s="156"/>
      <c r="B156" s="156"/>
      <c r="C156" s="157"/>
      <c r="D156" s="157"/>
      <c r="E156" s="156"/>
    </row>
    <row r="157" spans="1:5">
      <c r="A157" s="156"/>
      <c r="B157" s="156"/>
      <c r="C157" s="157"/>
      <c r="D157" s="157"/>
      <c r="E157" s="156"/>
    </row>
    <row r="158" spans="1:5">
      <c r="A158" s="156"/>
      <c r="B158" s="156"/>
      <c r="C158" s="157"/>
      <c r="D158" s="157"/>
      <c r="E158" s="156"/>
    </row>
    <row r="159" spans="1:5">
      <c r="A159" s="156"/>
      <c r="B159" s="156"/>
      <c r="C159" s="157"/>
      <c r="D159" s="157"/>
      <c r="E159" s="156"/>
    </row>
    <row r="160" spans="1:5">
      <c r="A160" s="156"/>
      <c r="B160" s="156"/>
      <c r="C160" s="157"/>
      <c r="D160" s="157"/>
      <c r="E160" s="156"/>
    </row>
    <row r="161" spans="1:5">
      <c r="A161" s="156"/>
      <c r="B161" s="156"/>
      <c r="C161" s="157"/>
      <c r="D161" s="157"/>
      <c r="E161" s="156"/>
    </row>
    <row r="162" spans="1:5">
      <c r="A162" s="156"/>
      <c r="B162" s="156"/>
      <c r="C162" s="157"/>
      <c r="D162" s="157"/>
      <c r="E162" s="156"/>
    </row>
    <row r="163" spans="1:5">
      <c r="A163" s="156"/>
      <c r="B163" s="156"/>
      <c r="C163" s="157"/>
      <c r="D163" s="157"/>
      <c r="E163" s="156"/>
    </row>
    <row r="164" spans="1:5">
      <c r="A164" s="156"/>
      <c r="B164" s="156"/>
      <c r="C164" s="157"/>
      <c r="D164" s="157"/>
      <c r="E164" s="156"/>
    </row>
    <row r="165" spans="1:5">
      <c r="A165" s="156"/>
      <c r="B165" s="156"/>
      <c r="C165" s="157"/>
      <c r="D165" s="157"/>
      <c r="E165" s="156"/>
    </row>
  </sheetData>
  <phoneticPr fontId="1" type="noConversion"/>
  <dataValidations count="1">
    <dataValidation type="list" allowBlank="1" showInputMessage="1" showErrorMessage="1" sqref="B2:B165">
      <formula1>핵심운용인력변경구분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/>
  </sheetPr>
  <dimension ref="D1:N20"/>
  <sheetViews>
    <sheetView topLeftCell="D4" workbookViewId="0">
      <selection activeCell="D11" sqref="D11"/>
    </sheetView>
  </sheetViews>
  <sheetFormatPr defaultRowHeight="13.5"/>
  <cols>
    <col min="1" max="3" width="0" style="105" hidden="1" customWidth="1"/>
    <col min="4" max="4" width="24.875" style="105" customWidth="1"/>
    <col min="5" max="5" width="15.375" style="105" customWidth="1"/>
    <col min="6" max="6" width="15.625" style="105" customWidth="1"/>
    <col min="7" max="7" width="17.875" style="105" customWidth="1"/>
    <col min="8" max="8" width="33.5" style="105" customWidth="1"/>
    <col min="9" max="9" width="11" style="105" customWidth="1"/>
    <col min="10" max="10" width="10.875" style="105" customWidth="1"/>
    <col min="11" max="12" width="9.75" style="105" bestFit="1" customWidth="1"/>
    <col min="13" max="13" width="10.25" style="105" customWidth="1"/>
    <col min="14" max="16384" width="9" style="105"/>
  </cols>
  <sheetData>
    <row r="1" spans="4:14" hidden="1"/>
    <row r="2" spans="4:14" hidden="1"/>
    <row r="3" spans="4:14" hidden="1"/>
    <row r="4" spans="4:14" ht="16.5" customHeight="1">
      <c r="D4" s="413" t="s">
        <v>2041</v>
      </c>
      <c r="E4" s="414"/>
      <c r="F4" s="414"/>
      <c r="G4" s="414"/>
      <c r="H4" s="415"/>
      <c r="I4" s="438" t="s">
        <v>2042</v>
      </c>
      <c r="J4" s="438"/>
      <c r="K4" s="413" t="s">
        <v>2043</v>
      </c>
      <c r="L4" s="414"/>
      <c r="M4" s="415"/>
      <c r="N4" s="438" t="s">
        <v>2044</v>
      </c>
    </row>
    <row r="5" spans="4:14" ht="27">
      <c r="D5" s="236" t="s">
        <v>2045</v>
      </c>
      <c r="E5" s="236" t="s">
        <v>2046</v>
      </c>
      <c r="F5" s="230" t="s">
        <v>2047</v>
      </c>
      <c r="G5" s="249" t="s">
        <v>2048</v>
      </c>
      <c r="H5" s="232" t="s">
        <v>2049</v>
      </c>
      <c r="I5" s="236" t="s">
        <v>2050</v>
      </c>
      <c r="J5" s="236" t="s">
        <v>2051</v>
      </c>
      <c r="K5" s="236" t="s">
        <v>2019</v>
      </c>
      <c r="L5" s="236" t="s">
        <v>2020</v>
      </c>
      <c r="M5" s="236" t="s">
        <v>2052</v>
      </c>
      <c r="N5" s="438"/>
    </row>
    <row r="6" spans="4:14" hidden="1">
      <c r="D6" s="106"/>
      <c r="E6" s="106"/>
      <c r="F6" s="136"/>
      <c r="G6" s="135"/>
      <c r="H6" s="134"/>
      <c r="I6" s="106"/>
      <c r="J6" s="106"/>
      <c r="K6" s="106"/>
      <c r="L6" s="106"/>
      <c r="M6" s="107"/>
      <c r="N6" s="106"/>
    </row>
    <row r="7" spans="4:14" hidden="1">
      <c r="D7" s="106"/>
      <c r="E7" s="106"/>
      <c r="F7" s="136"/>
      <c r="G7" s="135"/>
      <c r="H7" s="134"/>
      <c r="I7" s="106"/>
      <c r="J7" s="106"/>
      <c r="K7" s="106"/>
      <c r="L7" s="106"/>
      <c r="M7" s="107"/>
      <c r="N7" s="106"/>
    </row>
    <row r="8" spans="4:14" hidden="1">
      <c r="D8" s="106"/>
      <c r="E8" s="106"/>
      <c r="F8" s="136"/>
      <c r="G8" s="135"/>
      <c r="H8" s="134"/>
      <c r="I8" s="106"/>
      <c r="J8" s="106"/>
      <c r="K8" s="106"/>
      <c r="L8" s="106"/>
      <c r="M8" s="107"/>
      <c r="N8" s="106"/>
    </row>
    <row r="9" spans="4:14" hidden="1">
      <c r="D9" s="106"/>
      <c r="E9" s="106"/>
      <c r="F9" s="136"/>
      <c r="G9" s="135"/>
      <c r="H9" s="134"/>
      <c r="I9" s="106"/>
      <c r="J9" s="106"/>
      <c r="K9" s="106"/>
      <c r="L9" s="106"/>
      <c r="M9" s="107"/>
      <c r="N9" s="106"/>
    </row>
    <row r="10" spans="4:14" hidden="1">
      <c r="D10" s="106"/>
      <c r="E10" s="106"/>
      <c r="F10" s="136"/>
      <c r="G10" s="135"/>
      <c r="H10" s="134"/>
      <c r="I10" s="106"/>
      <c r="J10" s="106"/>
      <c r="K10" s="106"/>
      <c r="L10" s="106"/>
      <c r="M10" s="107"/>
      <c r="N10" s="106"/>
    </row>
    <row r="11" spans="4:14">
      <c r="D11" s="106"/>
      <c r="E11" s="173"/>
      <c r="F11" s="195"/>
      <c r="G11" s="196"/>
      <c r="H11" s="134"/>
      <c r="I11" s="106"/>
      <c r="J11" s="271"/>
      <c r="K11" s="262"/>
      <c r="L11" s="262"/>
      <c r="M11" s="263" t="str">
        <f>IF(ISBLANK(K11),"",DATEDIF(K11,L11,"d")/365)</f>
        <v/>
      </c>
      <c r="N11" s="173"/>
    </row>
    <row r="12" spans="4:14">
      <c r="D12" s="106"/>
      <c r="E12" s="173"/>
      <c r="F12" s="195"/>
      <c r="G12" s="196"/>
      <c r="H12" s="134"/>
      <c r="I12" s="106"/>
      <c r="J12" s="271"/>
      <c r="K12" s="262"/>
      <c r="L12" s="262"/>
      <c r="M12" s="263" t="str">
        <f t="shared" ref="M12:M20" si="0">IF(ISBLANK(K12),"",DATEDIF(K12,L12,"d")/365)</f>
        <v/>
      </c>
      <c r="N12" s="173"/>
    </row>
    <row r="13" spans="4:14">
      <c r="D13" s="106"/>
      <c r="E13" s="173"/>
      <c r="F13" s="195"/>
      <c r="G13" s="196"/>
      <c r="H13" s="134"/>
      <c r="I13" s="106"/>
      <c r="J13" s="271"/>
      <c r="K13" s="262"/>
      <c r="L13" s="262"/>
      <c r="M13" s="263" t="str">
        <f t="shared" si="0"/>
        <v/>
      </c>
      <c r="N13" s="173"/>
    </row>
    <row r="14" spans="4:14">
      <c r="D14" s="106"/>
      <c r="E14" s="173"/>
      <c r="F14" s="195"/>
      <c r="G14" s="196"/>
      <c r="H14" s="134"/>
      <c r="I14" s="106"/>
      <c r="J14" s="271"/>
      <c r="K14" s="262"/>
      <c r="L14" s="262"/>
      <c r="M14" s="263" t="str">
        <f t="shared" si="0"/>
        <v/>
      </c>
      <c r="N14" s="173"/>
    </row>
    <row r="15" spans="4:14">
      <c r="D15" s="106"/>
      <c r="E15" s="173"/>
      <c r="F15" s="195"/>
      <c r="G15" s="196"/>
      <c r="H15" s="134"/>
      <c r="I15" s="106"/>
      <c r="J15" s="271"/>
      <c r="K15" s="262"/>
      <c r="L15" s="262"/>
      <c r="M15" s="263" t="str">
        <f t="shared" si="0"/>
        <v/>
      </c>
      <c r="N15" s="173"/>
    </row>
    <row r="16" spans="4:14">
      <c r="D16" s="106"/>
      <c r="E16" s="173"/>
      <c r="F16" s="195"/>
      <c r="G16" s="196"/>
      <c r="H16" s="134"/>
      <c r="I16" s="106"/>
      <c r="J16" s="271"/>
      <c r="K16" s="262"/>
      <c r="L16" s="262"/>
      <c r="M16" s="263" t="str">
        <f t="shared" si="0"/>
        <v/>
      </c>
      <c r="N16" s="173"/>
    </row>
    <row r="17" spans="4:14">
      <c r="D17" s="106"/>
      <c r="E17" s="173"/>
      <c r="F17" s="195"/>
      <c r="G17" s="196"/>
      <c r="H17" s="134"/>
      <c r="I17" s="106"/>
      <c r="J17" s="271"/>
      <c r="K17" s="262"/>
      <c r="L17" s="262"/>
      <c r="M17" s="263" t="str">
        <f t="shared" si="0"/>
        <v/>
      </c>
      <c r="N17" s="173"/>
    </row>
    <row r="18" spans="4:14">
      <c r="D18" s="106"/>
      <c r="E18" s="173"/>
      <c r="F18" s="195"/>
      <c r="G18" s="196"/>
      <c r="H18" s="134"/>
      <c r="I18" s="106"/>
      <c r="J18" s="271"/>
      <c r="K18" s="262"/>
      <c r="L18" s="262"/>
      <c r="M18" s="263" t="str">
        <f t="shared" si="0"/>
        <v/>
      </c>
      <c r="N18" s="173"/>
    </row>
    <row r="19" spans="4:14">
      <c r="D19" s="106"/>
      <c r="E19" s="173"/>
      <c r="F19" s="195"/>
      <c r="G19" s="196"/>
      <c r="H19" s="134"/>
      <c r="I19" s="106"/>
      <c r="J19" s="271"/>
      <c r="K19" s="262"/>
      <c r="L19" s="262"/>
      <c r="M19" s="263" t="str">
        <f t="shared" si="0"/>
        <v/>
      </c>
      <c r="N19" s="173"/>
    </row>
    <row r="20" spans="4:14">
      <c r="D20" s="106"/>
      <c r="E20" s="173"/>
      <c r="F20" s="195"/>
      <c r="G20" s="196"/>
      <c r="H20" s="134"/>
      <c r="I20" s="106"/>
      <c r="J20" s="271"/>
      <c r="K20" s="262"/>
      <c r="L20" s="262"/>
      <c r="M20" s="263" t="str">
        <f t="shared" si="0"/>
        <v/>
      </c>
      <c r="N20" s="173"/>
    </row>
  </sheetData>
  <mergeCells count="4">
    <mergeCell ref="K4:M4"/>
    <mergeCell ref="N4:N5"/>
    <mergeCell ref="I4:J4"/>
    <mergeCell ref="D4:H4"/>
  </mergeCells>
  <phoneticPr fontId="7" type="noConversion"/>
  <dataValidations count="2">
    <dataValidation type="list" allowBlank="1" showInputMessage="1" showErrorMessage="1" sqref="G11:G20">
      <formula1>업무협력유형</formula1>
    </dataValidation>
    <dataValidation type="list" allowBlank="1" showInputMessage="1" showErrorMessage="1" sqref="N11:N20">
      <formula1>여부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/>
  </sheetPr>
  <dimension ref="D1:K20"/>
  <sheetViews>
    <sheetView topLeftCell="D4" workbookViewId="0">
      <selection activeCell="D11" sqref="D11"/>
    </sheetView>
  </sheetViews>
  <sheetFormatPr defaultRowHeight="16.5"/>
  <cols>
    <col min="1" max="3" width="0" hidden="1" customWidth="1"/>
    <col min="4" max="4" width="24.875" customWidth="1"/>
    <col min="5" max="5" width="9.875" customWidth="1"/>
    <col min="6" max="6" width="11.25" customWidth="1"/>
    <col min="7" max="7" width="13" customWidth="1"/>
  </cols>
  <sheetData>
    <row r="1" spans="4:11" hidden="1"/>
    <row r="2" spans="4:11" hidden="1"/>
    <row r="3" spans="4:11" hidden="1"/>
    <row r="4" spans="4:11" ht="22.5" customHeight="1">
      <c r="D4" s="413" t="s">
        <v>2053</v>
      </c>
      <c r="E4" s="414"/>
      <c r="F4" s="414"/>
      <c r="G4" s="414"/>
      <c r="H4" s="415"/>
      <c r="I4" s="413" t="s">
        <v>2058</v>
      </c>
      <c r="J4" s="414"/>
      <c r="K4" s="438" t="s">
        <v>2054</v>
      </c>
    </row>
    <row r="5" spans="4:11" ht="40.5">
      <c r="D5" s="236" t="s">
        <v>2059</v>
      </c>
      <c r="E5" s="236" t="s">
        <v>2055</v>
      </c>
      <c r="F5" s="236" t="s">
        <v>2060</v>
      </c>
      <c r="G5" s="236" t="s">
        <v>2056</v>
      </c>
      <c r="H5" s="236" t="s">
        <v>2061</v>
      </c>
      <c r="I5" s="236" t="s">
        <v>2057</v>
      </c>
      <c r="J5" s="236" t="s">
        <v>2062</v>
      </c>
      <c r="K5" s="438"/>
    </row>
    <row r="6" spans="4:11" hidden="1">
      <c r="D6" s="106"/>
      <c r="E6" s="106"/>
      <c r="F6" s="106"/>
      <c r="G6" s="106"/>
      <c r="H6" s="106"/>
      <c r="I6" s="106"/>
      <c r="J6" s="106"/>
      <c r="K6" s="106"/>
    </row>
    <row r="7" spans="4:11" hidden="1">
      <c r="D7" s="106"/>
      <c r="E7" s="106"/>
      <c r="F7" s="106"/>
      <c r="G7" s="106"/>
      <c r="H7" s="106"/>
      <c r="I7" s="106"/>
      <c r="J7" s="106"/>
      <c r="K7" s="106"/>
    </row>
    <row r="8" spans="4:11" hidden="1">
      <c r="D8" s="106"/>
      <c r="E8" s="106"/>
      <c r="F8" s="106"/>
      <c r="G8" s="106"/>
      <c r="H8" s="106"/>
      <c r="I8" s="106"/>
      <c r="J8" s="106"/>
      <c r="K8" s="106"/>
    </row>
    <row r="9" spans="4:11" hidden="1">
      <c r="D9" s="106"/>
      <c r="E9" s="106"/>
      <c r="F9" s="106"/>
      <c r="G9" s="106"/>
      <c r="H9" s="106"/>
      <c r="I9" s="106"/>
      <c r="J9" s="106"/>
      <c r="K9" s="106"/>
    </row>
    <row r="10" spans="4:11" hidden="1">
      <c r="D10" s="106"/>
      <c r="E10" s="106"/>
      <c r="F10" s="106"/>
      <c r="G10" s="106"/>
      <c r="H10" s="106"/>
      <c r="I10" s="106"/>
      <c r="J10" s="106"/>
      <c r="K10" s="106"/>
    </row>
    <row r="11" spans="4:11">
      <c r="D11" s="106"/>
      <c r="E11" s="173"/>
      <c r="F11" s="173"/>
      <c r="G11" s="197"/>
      <c r="H11" s="173"/>
      <c r="I11" s="173"/>
      <c r="J11" s="271"/>
      <c r="K11" s="173"/>
    </row>
    <row r="12" spans="4:11">
      <c r="D12" s="106"/>
      <c r="E12" s="173"/>
      <c r="F12" s="173"/>
      <c r="G12" s="197"/>
      <c r="H12" s="173"/>
      <c r="I12" s="173"/>
      <c r="J12" s="271"/>
      <c r="K12" s="173"/>
    </row>
    <row r="13" spans="4:11">
      <c r="D13" s="106"/>
      <c r="E13" s="173"/>
      <c r="F13" s="173"/>
      <c r="G13" s="197"/>
      <c r="H13" s="173"/>
      <c r="I13" s="173"/>
      <c r="J13" s="271"/>
      <c r="K13" s="173"/>
    </row>
    <row r="14" spans="4:11">
      <c r="D14" s="106"/>
      <c r="E14" s="173"/>
      <c r="F14" s="173"/>
      <c r="G14" s="197"/>
      <c r="H14" s="173"/>
      <c r="I14" s="173"/>
      <c r="J14" s="271"/>
      <c r="K14" s="173"/>
    </row>
    <row r="15" spans="4:11">
      <c r="D15" s="106"/>
      <c r="E15" s="173"/>
      <c r="F15" s="173"/>
      <c r="G15" s="197"/>
      <c r="H15" s="173"/>
      <c r="I15" s="173"/>
      <c r="J15" s="271"/>
      <c r="K15" s="173"/>
    </row>
    <row r="16" spans="4:11">
      <c r="D16" s="106"/>
      <c r="E16" s="173"/>
      <c r="F16" s="173"/>
      <c r="G16" s="197"/>
      <c r="H16" s="173"/>
      <c r="I16" s="173"/>
      <c r="J16" s="271"/>
      <c r="K16" s="173"/>
    </row>
    <row r="17" spans="4:11">
      <c r="D17" s="106"/>
      <c r="E17" s="173"/>
      <c r="F17" s="173"/>
      <c r="G17" s="197"/>
      <c r="H17" s="173"/>
      <c r="I17" s="173"/>
      <c r="J17" s="271"/>
      <c r="K17" s="173"/>
    </row>
    <row r="18" spans="4:11">
      <c r="D18" s="106"/>
      <c r="E18" s="173"/>
      <c r="F18" s="173"/>
      <c r="G18" s="197"/>
      <c r="H18" s="173"/>
      <c r="I18" s="173"/>
      <c r="J18" s="271"/>
      <c r="K18" s="173"/>
    </row>
    <row r="19" spans="4:11">
      <c r="D19" s="106"/>
      <c r="E19" s="173"/>
      <c r="F19" s="173"/>
      <c r="G19" s="197"/>
      <c r="H19" s="173"/>
      <c r="I19" s="173"/>
      <c r="J19" s="271"/>
      <c r="K19" s="173"/>
    </row>
    <row r="20" spans="4:11">
      <c r="D20" s="106"/>
      <c r="E20" s="173"/>
      <c r="F20" s="173"/>
      <c r="G20" s="197"/>
      <c r="H20" s="173"/>
      <c r="I20" s="173"/>
      <c r="J20" s="271"/>
      <c r="K20" s="173"/>
    </row>
  </sheetData>
  <mergeCells count="3">
    <mergeCell ref="D4:H4"/>
    <mergeCell ref="I4:J4"/>
    <mergeCell ref="K4:K5"/>
  </mergeCells>
  <phoneticPr fontId="1" type="noConversion"/>
  <dataValidations count="4">
    <dataValidation type="list" allowBlank="1" showInputMessage="1" showErrorMessage="1" sqref="E6:E20">
      <formula1>투자기업_법인유형</formula1>
    </dataValidation>
    <dataValidation type="list" allowBlank="1" showInputMessage="1" showErrorMessage="1" sqref="G6:G20">
      <formula1>제안펀드의_주목적투자분야와_관련성</formula1>
    </dataValidation>
    <dataValidation type="list" allowBlank="1" showInputMessage="1" showErrorMessage="1" sqref="K6:K20 H6:H20">
      <formula1>여부</formula1>
    </dataValidation>
    <dataValidation type="list" allowBlank="1" showInputMessage="1" showErrorMessage="1" sqref="I6:I20">
      <formula1>투자유형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F86"/>
  <sheetViews>
    <sheetView showGridLines="0" view="pageBreakPreview" zoomScaleNormal="100" zoomScaleSheetLayoutView="100" workbookViewId="0">
      <selection sqref="A1:E1"/>
    </sheetView>
  </sheetViews>
  <sheetFormatPr defaultRowHeight="16.5"/>
  <cols>
    <col min="1" max="1" width="5.625" customWidth="1"/>
    <col min="2" max="2" width="10.625" customWidth="1"/>
    <col min="3" max="3" width="25.625" customWidth="1"/>
    <col min="4" max="4" width="7.125" customWidth="1"/>
    <col min="5" max="5" width="15.625" customWidth="1"/>
    <col min="6" max="6" width="31.125" customWidth="1"/>
  </cols>
  <sheetData>
    <row r="1" spans="1:6" ht="17.25">
      <c r="A1" s="400" t="s">
        <v>1352</v>
      </c>
      <c r="B1" s="400"/>
      <c r="C1" s="400"/>
      <c r="D1" s="400"/>
      <c r="E1" s="400"/>
      <c r="F1" s="124"/>
    </row>
    <row r="2" spans="1:6" ht="17.25">
      <c r="A2" s="125"/>
      <c r="B2" s="125"/>
      <c r="C2" s="125"/>
      <c r="D2" s="125"/>
      <c r="E2" s="125"/>
      <c r="F2" s="124"/>
    </row>
    <row r="3" spans="1:6">
      <c r="A3" s="401" t="s">
        <v>332</v>
      </c>
      <c r="B3" s="402"/>
      <c r="C3" s="126" t="s">
        <v>333</v>
      </c>
      <c r="D3" s="127"/>
      <c r="E3" s="128" t="s">
        <v>332</v>
      </c>
      <c r="F3" s="126" t="s">
        <v>333</v>
      </c>
    </row>
    <row r="4" spans="1:6">
      <c r="A4" s="399" t="s">
        <v>1693</v>
      </c>
      <c r="B4" s="399"/>
      <c r="C4" s="129" t="s">
        <v>1694</v>
      </c>
      <c r="D4" s="127"/>
      <c r="E4" s="383" t="s">
        <v>1695</v>
      </c>
      <c r="F4" s="129" t="s">
        <v>1696</v>
      </c>
    </row>
    <row r="5" spans="1:6">
      <c r="A5" s="399"/>
      <c r="B5" s="399"/>
      <c r="C5" s="129" t="s">
        <v>1697</v>
      </c>
      <c r="D5" s="127"/>
      <c r="E5" s="384"/>
      <c r="F5" s="129" t="s">
        <v>1698</v>
      </c>
    </row>
    <row r="6" spans="1:6">
      <c r="A6" s="399"/>
      <c r="B6" s="399"/>
      <c r="C6" s="129" t="s">
        <v>1699</v>
      </c>
      <c r="D6" s="127"/>
      <c r="E6" s="384"/>
      <c r="F6" s="129" t="s">
        <v>181</v>
      </c>
    </row>
    <row r="7" spans="1:6">
      <c r="A7" s="399"/>
      <c r="B7" s="399"/>
      <c r="C7" s="129"/>
      <c r="D7" s="127"/>
      <c r="E7" s="385"/>
      <c r="F7" s="129" t="s">
        <v>275</v>
      </c>
    </row>
    <row r="8" spans="1:6">
      <c r="A8" s="403" t="s">
        <v>1700</v>
      </c>
      <c r="B8" s="404"/>
      <c r="C8" s="130">
        <v>150000</v>
      </c>
      <c r="D8" s="127"/>
      <c r="E8" s="350" t="s">
        <v>1701</v>
      </c>
      <c r="F8" s="129" t="s">
        <v>92</v>
      </c>
    </row>
    <row r="9" spans="1:6">
      <c r="A9" s="405"/>
      <c r="B9" s="406"/>
      <c r="C9" s="130">
        <v>100000</v>
      </c>
      <c r="D9" s="127"/>
      <c r="E9" s="274"/>
      <c r="F9" s="129" t="s">
        <v>168</v>
      </c>
    </row>
    <row r="10" spans="1:6">
      <c r="A10" s="405"/>
      <c r="B10" s="406"/>
      <c r="C10" s="130">
        <v>60000</v>
      </c>
      <c r="D10" s="127"/>
      <c r="E10" s="274"/>
      <c r="F10" s="129" t="s">
        <v>336</v>
      </c>
    </row>
    <row r="11" spans="1:6">
      <c r="A11" s="407"/>
      <c r="B11" s="408"/>
      <c r="C11" s="130"/>
      <c r="D11" s="127"/>
      <c r="E11" s="274"/>
      <c r="F11" s="129" t="s">
        <v>139</v>
      </c>
    </row>
    <row r="12" spans="1:6" ht="27">
      <c r="A12" s="403" t="s">
        <v>1702</v>
      </c>
      <c r="B12" s="404"/>
      <c r="C12" s="240" t="s">
        <v>2127</v>
      </c>
      <c r="D12" s="127"/>
      <c r="E12" s="274"/>
      <c r="F12" s="129" t="s">
        <v>1703</v>
      </c>
    </row>
    <row r="13" spans="1:6" ht="27">
      <c r="A13" s="405"/>
      <c r="B13" s="406"/>
      <c r="C13" s="240" t="s">
        <v>1704</v>
      </c>
      <c r="D13" s="127"/>
      <c r="E13" s="274"/>
      <c r="F13" s="129" t="s">
        <v>1705</v>
      </c>
    </row>
    <row r="14" spans="1:6" ht="27">
      <c r="A14" s="405"/>
      <c r="B14" s="406"/>
      <c r="C14" s="240" t="s">
        <v>1706</v>
      </c>
      <c r="D14" s="127"/>
      <c r="E14" s="274"/>
      <c r="F14" s="129" t="s">
        <v>1707</v>
      </c>
    </row>
    <row r="15" spans="1:6" ht="27">
      <c r="A15" s="407"/>
      <c r="B15" s="408"/>
      <c r="C15" s="240" t="s">
        <v>1708</v>
      </c>
      <c r="D15" s="127"/>
      <c r="E15" s="274"/>
      <c r="F15" s="129" t="s">
        <v>1709</v>
      </c>
    </row>
    <row r="16" spans="1:6">
      <c r="A16" s="403" t="s">
        <v>1710</v>
      </c>
      <c r="B16" s="404"/>
      <c r="C16" s="240" t="s">
        <v>1711</v>
      </c>
      <c r="D16" s="127"/>
      <c r="E16" s="274"/>
      <c r="F16" s="131" t="s">
        <v>1712</v>
      </c>
    </row>
    <row r="17" spans="1:6">
      <c r="A17" s="407"/>
      <c r="B17" s="408"/>
      <c r="C17" s="240" t="s">
        <v>1713</v>
      </c>
      <c r="D17" s="127"/>
      <c r="E17" s="274"/>
      <c r="F17" s="129" t="s">
        <v>343</v>
      </c>
    </row>
    <row r="18" spans="1:6">
      <c r="A18" s="403" t="s">
        <v>1714</v>
      </c>
      <c r="B18" s="404"/>
      <c r="C18" s="240" t="s">
        <v>1715</v>
      </c>
      <c r="D18" s="127"/>
      <c r="E18" s="274"/>
      <c r="F18" s="129" t="s">
        <v>1716</v>
      </c>
    </row>
    <row r="19" spans="1:6">
      <c r="A19" s="405"/>
      <c r="B19" s="406"/>
      <c r="C19" s="240" t="s">
        <v>1717</v>
      </c>
      <c r="D19" s="127"/>
      <c r="E19" s="351"/>
      <c r="F19" s="129" t="s">
        <v>134</v>
      </c>
    </row>
    <row r="20" spans="1:6">
      <c r="A20" s="405"/>
      <c r="B20" s="406"/>
      <c r="C20" s="240" t="s">
        <v>1718</v>
      </c>
      <c r="D20" s="127"/>
      <c r="E20" s="383" t="s">
        <v>1719</v>
      </c>
      <c r="F20" s="129" t="s">
        <v>136</v>
      </c>
    </row>
    <row r="21" spans="1:6">
      <c r="A21" s="405"/>
      <c r="B21" s="406"/>
      <c r="C21" s="240" t="s">
        <v>1720</v>
      </c>
      <c r="D21" s="127"/>
      <c r="E21" s="384"/>
      <c r="F21" s="129" t="s">
        <v>1721</v>
      </c>
    </row>
    <row r="22" spans="1:6">
      <c r="A22" s="407"/>
      <c r="B22" s="408"/>
      <c r="C22" s="240" t="s">
        <v>1722</v>
      </c>
      <c r="D22" s="127"/>
      <c r="E22" s="385"/>
      <c r="F22" s="129" t="s">
        <v>1723</v>
      </c>
    </row>
    <row r="23" spans="1:6" ht="16.5" customHeight="1">
      <c r="A23" s="386" t="s">
        <v>334</v>
      </c>
      <c r="B23" s="387"/>
      <c r="C23" s="129" t="s">
        <v>1724</v>
      </c>
      <c r="D23" s="127"/>
      <c r="E23" s="383" t="s">
        <v>1725</v>
      </c>
      <c r="F23" s="129" t="s">
        <v>169</v>
      </c>
    </row>
    <row r="24" spans="1:6">
      <c r="A24" s="388"/>
      <c r="B24" s="389"/>
      <c r="C24" s="129" t="s">
        <v>335</v>
      </c>
      <c r="D24" s="127"/>
      <c r="E24" s="384"/>
      <c r="F24" s="129" t="s">
        <v>1726</v>
      </c>
    </row>
    <row r="25" spans="1:6">
      <c r="A25" s="388"/>
      <c r="B25" s="389"/>
      <c r="C25" s="129" t="s">
        <v>337</v>
      </c>
      <c r="D25" s="127"/>
      <c r="E25" s="384"/>
      <c r="F25" s="129" t="s">
        <v>137</v>
      </c>
    </row>
    <row r="26" spans="1:6">
      <c r="A26" s="388"/>
      <c r="B26" s="389"/>
      <c r="C26" s="129" t="s">
        <v>338</v>
      </c>
      <c r="D26" s="127"/>
      <c r="E26" s="384"/>
      <c r="F26" s="129" t="s">
        <v>1727</v>
      </c>
    </row>
    <row r="27" spans="1:6">
      <c r="A27" s="388"/>
      <c r="B27" s="389"/>
      <c r="C27" s="129" t="s">
        <v>1728</v>
      </c>
      <c r="D27" s="127"/>
      <c r="E27" s="384"/>
      <c r="F27" s="129" t="s">
        <v>1729</v>
      </c>
    </row>
    <row r="28" spans="1:6">
      <c r="A28" s="388"/>
      <c r="B28" s="389"/>
      <c r="C28" s="129" t="s">
        <v>339</v>
      </c>
      <c r="D28" s="127"/>
      <c r="E28" s="384"/>
      <c r="F28" s="129" t="s">
        <v>1730</v>
      </c>
    </row>
    <row r="29" spans="1:6">
      <c r="A29" s="388"/>
      <c r="B29" s="389"/>
      <c r="C29" s="129" t="s">
        <v>340</v>
      </c>
      <c r="D29" s="127"/>
      <c r="E29" s="384"/>
      <c r="F29" s="129" t="s">
        <v>1731</v>
      </c>
    </row>
    <row r="30" spans="1:6">
      <c r="A30" s="388"/>
      <c r="B30" s="389"/>
      <c r="C30" s="129" t="s">
        <v>341</v>
      </c>
      <c r="D30" s="127"/>
      <c r="E30" s="384"/>
      <c r="F30" s="129" t="s">
        <v>1732</v>
      </c>
    </row>
    <row r="31" spans="1:6">
      <c r="A31" s="388"/>
      <c r="B31" s="389"/>
      <c r="C31" s="129" t="s">
        <v>342</v>
      </c>
      <c r="D31" s="127"/>
      <c r="E31" s="385"/>
      <c r="F31" s="129" t="s">
        <v>180</v>
      </c>
    </row>
    <row r="32" spans="1:6" ht="27">
      <c r="A32" s="388"/>
      <c r="B32" s="389"/>
      <c r="C32" s="129" t="s">
        <v>1733</v>
      </c>
      <c r="D32" s="127"/>
      <c r="E32" s="396" t="s">
        <v>1734</v>
      </c>
      <c r="F32" s="129" t="s">
        <v>193</v>
      </c>
    </row>
    <row r="33" spans="1:6">
      <c r="A33" s="388"/>
      <c r="B33" s="389"/>
      <c r="C33" s="129" t="s">
        <v>1735</v>
      </c>
      <c r="D33" s="127"/>
      <c r="E33" s="397"/>
      <c r="F33" s="129" t="s">
        <v>1736</v>
      </c>
    </row>
    <row r="34" spans="1:6">
      <c r="A34" s="388"/>
      <c r="B34" s="389"/>
      <c r="C34" s="129" t="s">
        <v>1737</v>
      </c>
      <c r="D34" s="127"/>
      <c r="E34" s="397"/>
      <c r="F34" s="129" t="s">
        <v>1732</v>
      </c>
    </row>
    <row r="35" spans="1:6" ht="27">
      <c r="A35" s="388"/>
      <c r="B35" s="389"/>
      <c r="C35" s="129" t="s">
        <v>1738</v>
      </c>
      <c r="D35" s="127"/>
      <c r="E35" s="397"/>
      <c r="F35" s="129" t="s">
        <v>87</v>
      </c>
    </row>
    <row r="36" spans="1:6">
      <c r="A36" s="390"/>
      <c r="B36" s="391"/>
      <c r="C36" s="129" t="s">
        <v>1739</v>
      </c>
      <c r="D36" s="127"/>
      <c r="E36" s="398"/>
      <c r="F36" s="129" t="s">
        <v>1740</v>
      </c>
    </row>
    <row r="37" spans="1:6">
      <c r="A37" s="392" t="s">
        <v>1741</v>
      </c>
      <c r="B37" s="393"/>
      <c r="C37" s="129" t="s">
        <v>1742</v>
      </c>
      <c r="D37" s="127"/>
      <c r="E37" s="383" t="s">
        <v>1743</v>
      </c>
      <c r="F37" s="129" t="s">
        <v>1744</v>
      </c>
    </row>
    <row r="38" spans="1:6">
      <c r="A38" s="394"/>
      <c r="B38" s="395"/>
      <c r="C38" s="129" t="s">
        <v>1745</v>
      </c>
      <c r="D38" s="127"/>
      <c r="E38" s="384"/>
      <c r="F38" s="129" t="s">
        <v>1746</v>
      </c>
    </row>
    <row r="39" spans="1:6">
      <c r="A39" s="386" t="s">
        <v>1747</v>
      </c>
      <c r="B39" s="387"/>
      <c r="C39" s="129" t="s">
        <v>1748</v>
      </c>
      <c r="D39" s="127"/>
      <c r="E39" s="384"/>
      <c r="F39" s="129" t="s">
        <v>1749</v>
      </c>
    </row>
    <row r="40" spans="1:6">
      <c r="A40" s="388"/>
      <c r="B40" s="389"/>
      <c r="C40" s="129" t="s">
        <v>1750</v>
      </c>
      <c r="D40" s="127"/>
      <c r="E40" s="384"/>
      <c r="F40" s="131" t="s">
        <v>1751</v>
      </c>
    </row>
    <row r="41" spans="1:6">
      <c r="A41" s="388"/>
      <c r="B41" s="389"/>
      <c r="C41" s="129" t="s">
        <v>1752</v>
      </c>
      <c r="D41" s="127"/>
      <c r="E41" s="385"/>
      <c r="F41" s="133" t="s">
        <v>1753</v>
      </c>
    </row>
    <row r="42" spans="1:6" ht="27" customHeight="1">
      <c r="A42" s="388"/>
      <c r="B42" s="389"/>
      <c r="C42" s="129" t="s">
        <v>1754</v>
      </c>
      <c r="D42" s="127"/>
      <c r="E42" s="383" t="s">
        <v>1755</v>
      </c>
      <c r="F42" s="133" t="s">
        <v>1756</v>
      </c>
    </row>
    <row r="43" spans="1:6" ht="16.5" customHeight="1">
      <c r="A43" s="388"/>
      <c r="B43" s="389"/>
      <c r="C43" s="129" t="s">
        <v>1757</v>
      </c>
      <c r="D43" s="127"/>
      <c r="E43" s="384"/>
      <c r="F43" s="133" t="s">
        <v>1758</v>
      </c>
    </row>
    <row r="44" spans="1:6">
      <c r="A44" s="388"/>
      <c r="B44" s="389"/>
      <c r="C44" s="129" t="s">
        <v>24</v>
      </c>
      <c r="D44" s="127"/>
      <c r="E44" s="384"/>
      <c r="F44" s="133" t="s">
        <v>1759</v>
      </c>
    </row>
    <row r="45" spans="1:6">
      <c r="A45" s="388"/>
      <c r="B45" s="389"/>
      <c r="C45" s="129" t="s">
        <v>26</v>
      </c>
      <c r="D45" s="127"/>
      <c r="E45" s="384"/>
      <c r="F45" s="133" t="s">
        <v>260</v>
      </c>
    </row>
    <row r="46" spans="1:6" ht="16.5" customHeight="1">
      <c r="A46" s="388"/>
      <c r="B46" s="389"/>
      <c r="C46" s="129" t="s">
        <v>30</v>
      </c>
      <c r="D46" s="127"/>
      <c r="E46" s="385"/>
      <c r="F46" s="129" t="s">
        <v>1760</v>
      </c>
    </row>
    <row r="47" spans="1:6" ht="27" customHeight="1">
      <c r="A47" s="388"/>
      <c r="B47" s="389"/>
      <c r="C47" s="129" t="s">
        <v>27</v>
      </c>
      <c r="D47" s="127"/>
      <c r="E47" s="383" t="s">
        <v>1761</v>
      </c>
      <c r="F47" s="129" t="s">
        <v>1762</v>
      </c>
    </row>
    <row r="48" spans="1:6">
      <c r="A48" s="388"/>
      <c r="B48" s="389"/>
      <c r="C48" s="129" t="s">
        <v>28</v>
      </c>
      <c r="D48" s="127"/>
      <c r="E48" s="384"/>
      <c r="F48" s="129" t="s">
        <v>1763</v>
      </c>
    </row>
    <row r="49" spans="1:6">
      <c r="A49" s="390"/>
      <c r="B49" s="391"/>
      <c r="C49" s="129" t="s">
        <v>1443</v>
      </c>
      <c r="D49" s="127"/>
      <c r="E49" s="384"/>
      <c r="F49" s="129" t="s">
        <v>1764</v>
      </c>
    </row>
    <row r="50" spans="1:6" ht="16.5" customHeight="1">
      <c r="A50" s="386" t="s">
        <v>1765</v>
      </c>
      <c r="B50" s="387"/>
      <c r="C50" s="129" t="s">
        <v>23</v>
      </c>
      <c r="D50" s="127"/>
      <c r="E50" s="384"/>
      <c r="F50" s="129" t="s">
        <v>1766</v>
      </c>
    </row>
    <row r="51" spans="1:6">
      <c r="A51" s="388"/>
      <c r="B51" s="389"/>
      <c r="C51" s="129" t="s">
        <v>25</v>
      </c>
      <c r="D51" s="127"/>
      <c r="E51" s="385"/>
      <c r="F51" s="129" t="s">
        <v>1722</v>
      </c>
    </row>
    <row r="52" spans="1:6">
      <c r="A52" s="388"/>
      <c r="B52" s="389"/>
      <c r="C52" s="129" t="s">
        <v>21</v>
      </c>
      <c r="D52" s="127"/>
      <c r="E52" s="383" t="s">
        <v>1767</v>
      </c>
      <c r="F52" s="129" t="s">
        <v>1768</v>
      </c>
    </row>
    <row r="53" spans="1:6">
      <c r="A53" s="390"/>
      <c r="B53" s="391"/>
      <c r="C53" s="129" t="s">
        <v>1769</v>
      </c>
      <c r="D53" s="127"/>
      <c r="E53" s="384"/>
      <c r="F53" s="129" t="s">
        <v>1770</v>
      </c>
    </row>
    <row r="54" spans="1:6">
      <c r="A54" s="399" t="s">
        <v>344</v>
      </c>
      <c r="B54" s="399"/>
      <c r="C54" s="129" t="s">
        <v>1771</v>
      </c>
      <c r="D54" s="127"/>
      <c r="E54" s="384"/>
      <c r="F54" s="129" t="s">
        <v>1749</v>
      </c>
    </row>
    <row r="55" spans="1:6">
      <c r="A55" s="399"/>
      <c r="B55" s="399"/>
      <c r="C55" s="129" t="s">
        <v>345</v>
      </c>
      <c r="D55" s="127"/>
      <c r="E55" s="384"/>
      <c r="F55" s="129" t="s">
        <v>1772</v>
      </c>
    </row>
    <row r="56" spans="1:6">
      <c r="A56" s="399"/>
      <c r="B56" s="399"/>
      <c r="C56" s="129" t="s">
        <v>346</v>
      </c>
      <c r="D56" s="127"/>
      <c r="E56" s="384"/>
      <c r="F56" s="129" t="s">
        <v>1773</v>
      </c>
    </row>
    <row r="57" spans="1:6">
      <c r="A57" s="399"/>
      <c r="B57" s="399"/>
      <c r="C57" s="129" t="s">
        <v>347</v>
      </c>
      <c r="D57" s="127"/>
      <c r="E57" s="385"/>
      <c r="F57" s="131" t="s">
        <v>1774</v>
      </c>
    </row>
    <row r="58" spans="1:6" ht="27" customHeight="1">
      <c r="A58" s="399"/>
      <c r="B58" s="399"/>
      <c r="C58" s="129" t="s">
        <v>348</v>
      </c>
      <c r="D58" s="127"/>
      <c r="E58" s="383" t="s">
        <v>1775</v>
      </c>
      <c r="F58" s="129" t="s">
        <v>1776</v>
      </c>
    </row>
    <row r="59" spans="1:6" ht="16.5" customHeight="1">
      <c r="A59" s="399"/>
      <c r="B59" s="399"/>
      <c r="C59" s="129" t="s">
        <v>1777</v>
      </c>
      <c r="D59" s="127"/>
      <c r="E59" s="384"/>
      <c r="F59" s="129" t="s">
        <v>1444</v>
      </c>
    </row>
    <row r="60" spans="1:6" ht="16.5" customHeight="1">
      <c r="A60" s="399"/>
      <c r="B60" s="399"/>
      <c r="C60" s="129" t="s">
        <v>1778</v>
      </c>
      <c r="D60" s="127"/>
      <c r="E60" s="385"/>
      <c r="F60" s="133" t="s">
        <v>1779</v>
      </c>
    </row>
    <row r="61" spans="1:6">
      <c r="A61" s="399"/>
      <c r="B61" s="399"/>
      <c r="C61" s="129" t="s">
        <v>349</v>
      </c>
      <c r="D61" s="127"/>
      <c r="E61" s="396" t="s">
        <v>1780</v>
      </c>
      <c r="F61" s="133" t="s">
        <v>1781</v>
      </c>
    </row>
    <row r="62" spans="1:6">
      <c r="A62" s="399"/>
      <c r="B62" s="399"/>
      <c r="C62" s="129" t="s">
        <v>1782</v>
      </c>
      <c r="D62" s="127"/>
      <c r="E62" s="397"/>
      <c r="F62" s="133" t="s">
        <v>1783</v>
      </c>
    </row>
    <row r="63" spans="1:6">
      <c r="A63" s="399"/>
      <c r="B63" s="399"/>
      <c r="C63" s="129" t="s">
        <v>1784</v>
      </c>
      <c r="D63" s="127"/>
      <c r="E63" s="397"/>
      <c r="F63" s="241" t="s">
        <v>1785</v>
      </c>
    </row>
    <row r="64" spans="1:6" ht="16.5" customHeight="1">
      <c r="A64" s="386" t="s">
        <v>350</v>
      </c>
      <c r="B64" s="387"/>
      <c r="C64" s="132" t="s">
        <v>1786</v>
      </c>
      <c r="D64" s="127"/>
      <c r="E64" s="397"/>
      <c r="F64" s="133" t="s">
        <v>1787</v>
      </c>
    </row>
    <row r="65" spans="1:6" ht="16.5" customHeight="1">
      <c r="A65" s="388"/>
      <c r="B65" s="389"/>
      <c r="C65" s="132" t="s">
        <v>1788</v>
      </c>
      <c r="D65" s="127"/>
      <c r="E65" s="397"/>
      <c r="F65" s="129" t="s">
        <v>1762</v>
      </c>
    </row>
    <row r="66" spans="1:6">
      <c r="A66" s="388"/>
      <c r="B66" s="389"/>
      <c r="C66" s="129" t="s">
        <v>1789</v>
      </c>
      <c r="D66" s="127"/>
      <c r="E66" s="397"/>
      <c r="F66" s="131" t="s">
        <v>1790</v>
      </c>
    </row>
    <row r="67" spans="1:6">
      <c r="A67" s="388"/>
      <c r="B67" s="389"/>
      <c r="C67" s="129" t="s">
        <v>1791</v>
      </c>
      <c r="D67" s="127"/>
      <c r="E67" s="397"/>
      <c r="F67" s="131" t="s">
        <v>1792</v>
      </c>
    </row>
    <row r="68" spans="1:6">
      <c r="A68" s="390"/>
      <c r="B68" s="391"/>
      <c r="C68" s="129" t="s">
        <v>1793</v>
      </c>
      <c r="D68" s="127"/>
      <c r="E68" s="397"/>
      <c r="F68" s="131" t="s">
        <v>1794</v>
      </c>
    </row>
    <row r="69" spans="1:6" ht="16.5" customHeight="1">
      <c r="A69" s="399" t="s">
        <v>351</v>
      </c>
      <c r="B69" s="399"/>
      <c r="C69" s="129" t="s">
        <v>1795</v>
      </c>
      <c r="D69" s="127"/>
      <c r="E69" s="398"/>
      <c r="F69" s="131" t="s">
        <v>1722</v>
      </c>
    </row>
    <row r="70" spans="1:6" ht="27">
      <c r="A70" s="399"/>
      <c r="B70" s="399"/>
      <c r="C70" s="129" t="s">
        <v>352</v>
      </c>
      <c r="D70" s="124"/>
      <c r="E70" s="350" t="s">
        <v>1796</v>
      </c>
      <c r="F70" s="240" t="s">
        <v>2127</v>
      </c>
    </row>
    <row r="71" spans="1:6" ht="27" customHeight="1">
      <c r="A71" s="399"/>
      <c r="B71" s="399"/>
      <c r="C71" s="129" t="s">
        <v>1797</v>
      </c>
      <c r="D71" s="124"/>
      <c r="E71" s="274"/>
      <c r="F71" s="240" t="s">
        <v>1704</v>
      </c>
    </row>
    <row r="72" spans="1:6" ht="27">
      <c r="A72" s="399"/>
      <c r="B72" s="399"/>
      <c r="C72" s="129" t="s">
        <v>1798</v>
      </c>
      <c r="D72" s="124"/>
      <c r="E72" s="274"/>
      <c r="F72" s="240" t="s">
        <v>1706</v>
      </c>
    </row>
    <row r="73" spans="1:6" ht="27">
      <c r="A73" s="399"/>
      <c r="B73" s="399"/>
      <c r="C73" s="129" t="s">
        <v>1784</v>
      </c>
      <c r="D73" s="124"/>
      <c r="E73" s="274"/>
      <c r="F73" s="240" t="s">
        <v>1708</v>
      </c>
    </row>
    <row r="74" spans="1:6">
      <c r="A74" s="399" t="s">
        <v>1799</v>
      </c>
      <c r="B74" s="399"/>
      <c r="C74" s="129" t="s">
        <v>1800</v>
      </c>
      <c r="D74" s="124"/>
      <c r="E74" s="351"/>
      <c r="F74" s="131" t="s">
        <v>1801</v>
      </c>
    </row>
    <row r="75" spans="1:6">
      <c r="A75" s="399"/>
      <c r="B75" s="399"/>
      <c r="C75" s="129" t="s">
        <v>2179</v>
      </c>
      <c r="D75" s="124"/>
      <c r="E75" s="409" t="s">
        <v>1802</v>
      </c>
      <c r="F75" s="131" t="s">
        <v>1803</v>
      </c>
    </row>
    <row r="76" spans="1:6">
      <c r="A76" s="399"/>
      <c r="B76" s="399"/>
      <c r="C76" s="129" t="s">
        <v>2180</v>
      </c>
      <c r="D76" s="124"/>
      <c r="E76" s="410"/>
      <c r="F76" s="133" t="s">
        <v>1804</v>
      </c>
    </row>
    <row r="77" spans="1:6">
      <c r="A77" s="412" t="s">
        <v>1805</v>
      </c>
      <c r="B77" s="412"/>
      <c r="C77" s="129" t="s">
        <v>1806</v>
      </c>
      <c r="D77" s="124"/>
      <c r="E77" s="411"/>
      <c r="F77" s="133" t="s">
        <v>1807</v>
      </c>
    </row>
    <row r="78" spans="1:6">
      <c r="A78" s="412"/>
      <c r="B78" s="412"/>
      <c r="C78" s="129" t="s">
        <v>1808</v>
      </c>
      <c r="D78" s="242"/>
      <c r="E78" s="409" t="s">
        <v>1440</v>
      </c>
      <c r="F78" s="131" t="s">
        <v>2117</v>
      </c>
    </row>
    <row r="79" spans="1:6">
      <c r="A79" s="349" t="s">
        <v>1809</v>
      </c>
      <c r="B79" s="349"/>
      <c r="C79" s="129" t="s">
        <v>1810</v>
      </c>
      <c r="D79" s="242"/>
      <c r="E79" s="410"/>
      <c r="F79" s="133" t="s">
        <v>2119</v>
      </c>
    </row>
    <row r="80" spans="1:6" ht="16.5" customHeight="1">
      <c r="A80" s="349"/>
      <c r="B80" s="349"/>
      <c r="C80" s="129" t="s">
        <v>1811</v>
      </c>
      <c r="D80" s="242"/>
      <c r="E80" s="411"/>
      <c r="F80" s="133" t="s">
        <v>2121</v>
      </c>
    </row>
    <row r="81" spans="1:6">
      <c r="A81" s="349"/>
      <c r="B81" s="349"/>
      <c r="C81" s="129" t="s">
        <v>1812</v>
      </c>
      <c r="D81" s="242"/>
      <c r="E81" s="242"/>
      <c r="F81" s="242"/>
    </row>
    <row r="82" spans="1:6">
      <c r="A82" s="349"/>
      <c r="B82" s="349"/>
      <c r="C82" s="131" t="s">
        <v>1784</v>
      </c>
      <c r="D82" s="242"/>
      <c r="E82" s="242"/>
      <c r="F82" s="242"/>
    </row>
    <row r="83" spans="1:6">
      <c r="A83" s="349"/>
      <c r="B83" s="349"/>
      <c r="C83" s="131" t="s">
        <v>1813</v>
      </c>
      <c r="D83" s="242"/>
      <c r="E83" s="242"/>
      <c r="F83" s="242"/>
    </row>
    <row r="84" spans="1:6">
      <c r="A84" s="349" t="s">
        <v>1814</v>
      </c>
      <c r="B84" s="412"/>
      <c r="C84" s="129" t="s">
        <v>1815</v>
      </c>
      <c r="D84" s="242"/>
      <c r="E84" s="242"/>
      <c r="F84" s="242"/>
    </row>
    <row r="85" spans="1:6">
      <c r="A85" s="412"/>
      <c r="B85" s="412"/>
      <c r="C85" s="129" t="s">
        <v>1816</v>
      </c>
      <c r="D85" s="242"/>
      <c r="E85" s="242"/>
      <c r="F85" s="242"/>
    </row>
    <row r="86" spans="1:6">
      <c r="A86" s="412"/>
      <c r="B86" s="412"/>
      <c r="C86" s="129" t="s">
        <v>1817</v>
      </c>
      <c r="D86" s="242"/>
      <c r="E86" s="242"/>
      <c r="F86" s="242"/>
    </row>
  </sheetData>
  <mergeCells count="32">
    <mergeCell ref="E78:E80"/>
    <mergeCell ref="E75:E77"/>
    <mergeCell ref="E70:E74"/>
    <mergeCell ref="E61:E69"/>
    <mergeCell ref="A84:B86"/>
    <mergeCell ref="A74:B76"/>
    <mergeCell ref="A77:B78"/>
    <mergeCell ref="A79:B83"/>
    <mergeCell ref="A64:B68"/>
    <mergeCell ref="A69:B73"/>
    <mergeCell ref="A1:E1"/>
    <mergeCell ref="A3:B3"/>
    <mergeCell ref="A4:B7"/>
    <mergeCell ref="A8:B11"/>
    <mergeCell ref="E4:E7"/>
    <mergeCell ref="E8:E19"/>
    <mergeCell ref="A12:B15"/>
    <mergeCell ref="A16:B17"/>
    <mergeCell ref="A18:B22"/>
    <mergeCell ref="E20:E22"/>
    <mergeCell ref="E58:E60"/>
    <mergeCell ref="E23:E31"/>
    <mergeCell ref="E52:E57"/>
    <mergeCell ref="A23:B36"/>
    <mergeCell ref="A37:B38"/>
    <mergeCell ref="A39:B49"/>
    <mergeCell ref="E42:E46"/>
    <mergeCell ref="E37:E41"/>
    <mergeCell ref="E32:E36"/>
    <mergeCell ref="E47:E51"/>
    <mergeCell ref="A50:B53"/>
    <mergeCell ref="A54:B6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4294967295" verticalDpi="4294967295" r:id="rId1"/>
  <rowBreaks count="1" manualBreakCount="1">
    <brk id="4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</sheetPr>
  <dimension ref="A1:Q1354"/>
  <sheetViews>
    <sheetView showGridLines="0" view="pageBreakPreview" zoomScale="115" zoomScaleNormal="100" zoomScaleSheetLayoutView="115" workbookViewId="0">
      <selection sqref="A1:E1"/>
    </sheetView>
  </sheetViews>
  <sheetFormatPr defaultRowHeight="16.5"/>
  <cols>
    <col min="1" max="1" width="3.625" customWidth="1"/>
    <col min="3" max="3" width="39.125" customWidth="1"/>
    <col min="4" max="4" width="8.75" customWidth="1"/>
    <col min="5" max="5" width="15.375" customWidth="1"/>
    <col min="7" max="7" width="16.625" customWidth="1"/>
    <col min="9" max="9" width="19.875" customWidth="1"/>
    <col min="11" max="11" width="17.375" customWidth="1"/>
    <col min="13" max="13" width="20.5" customWidth="1"/>
    <col min="15" max="15" width="19.25" customWidth="1"/>
  </cols>
  <sheetData>
    <row r="1" spans="1:5" ht="17.25">
      <c r="A1" s="400" t="s">
        <v>1358</v>
      </c>
      <c r="B1" s="400"/>
      <c r="C1" s="400"/>
      <c r="D1" s="400"/>
      <c r="E1" s="400"/>
    </row>
    <row r="2" spans="1:5">
      <c r="B2" s="272" t="s">
        <v>2181</v>
      </c>
    </row>
    <row r="4" spans="1:5">
      <c r="C4" s="146" t="s">
        <v>1359</v>
      </c>
      <c r="D4" s="146" t="s">
        <v>1347</v>
      </c>
    </row>
    <row r="5" spans="1:5">
      <c r="C5" s="144" t="s">
        <v>1341</v>
      </c>
      <c r="D5" s="59">
        <v>1</v>
      </c>
    </row>
    <row r="6" spans="1:5">
      <c r="C6" s="144" t="s">
        <v>367</v>
      </c>
      <c r="D6" s="59">
        <v>2</v>
      </c>
    </row>
    <row r="7" spans="1:5">
      <c r="C7" s="144" t="s">
        <v>368</v>
      </c>
      <c r="D7" s="59">
        <v>3</v>
      </c>
    </row>
    <row r="8" spans="1:5">
      <c r="C8" s="145" t="s">
        <v>369</v>
      </c>
      <c r="D8" s="59">
        <v>4</v>
      </c>
    </row>
    <row r="9" spans="1:5">
      <c r="C9" s="144" t="s">
        <v>370</v>
      </c>
      <c r="D9" s="59">
        <v>5</v>
      </c>
    </row>
    <row r="10" spans="1:5">
      <c r="C10" s="143" t="s">
        <v>371</v>
      </c>
      <c r="D10" s="59">
        <v>6</v>
      </c>
    </row>
    <row r="11" spans="1:5">
      <c r="C11" s="144" t="s">
        <v>372</v>
      </c>
      <c r="D11" s="59">
        <v>7</v>
      </c>
    </row>
    <row r="12" spans="1:5">
      <c r="C12" s="143" t="s">
        <v>373</v>
      </c>
      <c r="D12" s="59">
        <v>8</v>
      </c>
    </row>
    <row r="13" spans="1:5">
      <c r="C13" s="143" t="s">
        <v>374</v>
      </c>
      <c r="D13" s="59">
        <v>9</v>
      </c>
    </row>
    <row r="14" spans="1:5">
      <c r="C14" s="144" t="s">
        <v>375</v>
      </c>
      <c r="D14" s="59">
        <v>10</v>
      </c>
    </row>
    <row r="15" spans="1:5">
      <c r="C15" s="143" t="s">
        <v>376</v>
      </c>
      <c r="D15" s="59">
        <v>11</v>
      </c>
    </row>
    <row r="16" spans="1:5">
      <c r="C16" s="143" t="s">
        <v>377</v>
      </c>
      <c r="D16" s="59">
        <v>12</v>
      </c>
    </row>
    <row r="17" spans="3:4">
      <c r="C17" s="144" t="s">
        <v>378</v>
      </c>
      <c r="D17" s="59">
        <v>13</v>
      </c>
    </row>
    <row r="18" spans="3:4">
      <c r="C18" s="144" t="s">
        <v>379</v>
      </c>
      <c r="D18" s="59">
        <v>14</v>
      </c>
    </row>
    <row r="19" spans="3:4">
      <c r="C19" s="144" t="s">
        <v>1360</v>
      </c>
      <c r="D19" s="59">
        <v>15</v>
      </c>
    </row>
    <row r="20" spans="3:4">
      <c r="C20" s="144" t="s">
        <v>1361</v>
      </c>
      <c r="D20" s="59">
        <v>16</v>
      </c>
    </row>
    <row r="21" spans="3:4">
      <c r="C21" s="143" t="s">
        <v>380</v>
      </c>
      <c r="D21" s="59">
        <v>17</v>
      </c>
    </row>
    <row r="22" spans="3:4">
      <c r="C22" s="144" t="s">
        <v>1362</v>
      </c>
      <c r="D22" s="59">
        <v>18</v>
      </c>
    </row>
    <row r="23" spans="3:4">
      <c r="C23" s="144" t="s">
        <v>381</v>
      </c>
      <c r="D23" s="59">
        <v>19</v>
      </c>
    </row>
    <row r="24" spans="3:4">
      <c r="C24" s="144" t="s">
        <v>382</v>
      </c>
      <c r="D24" s="59">
        <v>20</v>
      </c>
    </row>
    <row r="25" spans="3:4">
      <c r="C25" s="144" t="s">
        <v>1363</v>
      </c>
      <c r="D25" s="59">
        <v>21</v>
      </c>
    </row>
    <row r="26" spans="3:4">
      <c r="C26" s="144" t="s">
        <v>383</v>
      </c>
      <c r="D26" s="59">
        <v>22</v>
      </c>
    </row>
    <row r="27" spans="3:4">
      <c r="C27" s="144" t="s">
        <v>1364</v>
      </c>
      <c r="D27" s="59">
        <v>23</v>
      </c>
    </row>
    <row r="28" spans="3:4">
      <c r="C28" s="143" t="s">
        <v>384</v>
      </c>
      <c r="D28" s="59">
        <v>24</v>
      </c>
    </row>
    <row r="29" spans="3:4">
      <c r="C29" s="144" t="s">
        <v>385</v>
      </c>
      <c r="D29" s="59">
        <v>25</v>
      </c>
    </row>
    <row r="30" spans="3:4">
      <c r="C30" s="144" t="s">
        <v>386</v>
      </c>
      <c r="D30" s="59">
        <v>26</v>
      </c>
    </row>
    <row r="31" spans="3:4">
      <c r="C31" s="144" t="s">
        <v>1365</v>
      </c>
      <c r="D31" s="59">
        <v>27</v>
      </c>
    </row>
    <row r="32" spans="3:4">
      <c r="C32" s="144" t="s">
        <v>387</v>
      </c>
      <c r="D32" s="59">
        <v>28</v>
      </c>
    </row>
    <row r="33" spans="3:4">
      <c r="C33" s="143" t="s">
        <v>388</v>
      </c>
      <c r="D33" s="59">
        <v>29</v>
      </c>
    </row>
    <row r="34" spans="3:4">
      <c r="C34" s="143" t="s">
        <v>389</v>
      </c>
      <c r="D34" s="59">
        <v>30</v>
      </c>
    </row>
    <row r="35" spans="3:4">
      <c r="C35" s="144" t="s">
        <v>390</v>
      </c>
      <c r="D35" s="59">
        <v>31</v>
      </c>
    </row>
    <row r="36" spans="3:4">
      <c r="C36" s="144" t="s">
        <v>391</v>
      </c>
      <c r="D36" s="59">
        <v>32</v>
      </c>
    </row>
    <row r="37" spans="3:4">
      <c r="C37" s="143" t="s">
        <v>392</v>
      </c>
      <c r="D37" s="59">
        <v>33</v>
      </c>
    </row>
    <row r="38" spans="3:4">
      <c r="C38" s="143" t="s">
        <v>393</v>
      </c>
      <c r="D38" s="59">
        <v>34</v>
      </c>
    </row>
    <row r="39" spans="3:4">
      <c r="C39" s="144" t="s">
        <v>394</v>
      </c>
      <c r="D39" s="59">
        <v>35</v>
      </c>
    </row>
    <row r="40" spans="3:4">
      <c r="C40" s="144" t="s">
        <v>395</v>
      </c>
      <c r="D40" s="59">
        <v>36</v>
      </c>
    </row>
    <row r="41" spans="3:4">
      <c r="C41" s="144" t="s">
        <v>396</v>
      </c>
      <c r="D41" s="59">
        <v>37</v>
      </c>
    </row>
    <row r="42" spans="3:4">
      <c r="C42" s="143" t="s">
        <v>397</v>
      </c>
      <c r="D42" s="59">
        <v>38</v>
      </c>
    </row>
    <row r="43" spans="3:4">
      <c r="C43" s="143" t="s">
        <v>398</v>
      </c>
      <c r="D43" s="59">
        <v>39</v>
      </c>
    </row>
    <row r="44" spans="3:4">
      <c r="C44" s="143" t="s">
        <v>399</v>
      </c>
      <c r="D44" s="59">
        <v>40</v>
      </c>
    </row>
    <row r="45" spans="3:4">
      <c r="C45" s="143" t="s">
        <v>400</v>
      </c>
      <c r="D45" s="59">
        <v>41</v>
      </c>
    </row>
    <row r="46" spans="3:4">
      <c r="C46" s="144" t="s">
        <v>401</v>
      </c>
      <c r="D46" s="59">
        <v>42</v>
      </c>
    </row>
    <row r="47" spans="3:4">
      <c r="C47" s="143" t="s">
        <v>402</v>
      </c>
      <c r="D47" s="59">
        <v>43</v>
      </c>
    </row>
    <row r="48" spans="3:4">
      <c r="C48" s="144" t="s">
        <v>403</v>
      </c>
      <c r="D48" s="59">
        <v>44</v>
      </c>
    </row>
    <row r="49" spans="3:4">
      <c r="C49" s="144" t="s">
        <v>404</v>
      </c>
      <c r="D49" s="59">
        <v>45</v>
      </c>
    </row>
    <row r="50" spans="3:4">
      <c r="C50" s="143" t="s">
        <v>405</v>
      </c>
      <c r="D50" s="59">
        <v>46</v>
      </c>
    </row>
    <row r="51" spans="3:4">
      <c r="C51" s="143" t="s">
        <v>406</v>
      </c>
      <c r="D51" s="59">
        <v>47</v>
      </c>
    </row>
    <row r="52" spans="3:4">
      <c r="C52" s="144" t="s">
        <v>407</v>
      </c>
      <c r="D52" s="59">
        <v>48</v>
      </c>
    </row>
    <row r="53" spans="3:4">
      <c r="C53" s="144" t="s">
        <v>408</v>
      </c>
      <c r="D53" s="59">
        <v>49</v>
      </c>
    </row>
    <row r="54" spans="3:4">
      <c r="C54" s="144" t="s">
        <v>409</v>
      </c>
      <c r="D54" s="59">
        <v>50</v>
      </c>
    </row>
    <row r="55" spans="3:4">
      <c r="C55" s="143" t="s">
        <v>410</v>
      </c>
      <c r="D55" s="59">
        <v>51</v>
      </c>
    </row>
    <row r="56" spans="3:4">
      <c r="C56" s="144" t="s">
        <v>411</v>
      </c>
      <c r="D56" s="59">
        <v>52</v>
      </c>
    </row>
    <row r="57" spans="3:4">
      <c r="C57" s="143" t="s">
        <v>412</v>
      </c>
      <c r="D57" s="59">
        <v>53</v>
      </c>
    </row>
    <row r="58" spans="3:4">
      <c r="C58" s="143" t="s">
        <v>413</v>
      </c>
      <c r="D58" s="59">
        <v>54</v>
      </c>
    </row>
    <row r="59" spans="3:4">
      <c r="C59" s="144" t="s">
        <v>414</v>
      </c>
      <c r="D59" s="59">
        <v>55</v>
      </c>
    </row>
    <row r="60" spans="3:4">
      <c r="C60" s="144" t="s">
        <v>415</v>
      </c>
      <c r="D60" s="59">
        <v>56</v>
      </c>
    </row>
    <row r="61" spans="3:4">
      <c r="C61" s="143" t="s">
        <v>416</v>
      </c>
      <c r="D61" s="59">
        <v>57</v>
      </c>
    </row>
    <row r="62" spans="3:4">
      <c r="C62" s="143" t="s">
        <v>417</v>
      </c>
      <c r="D62" s="59">
        <v>58</v>
      </c>
    </row>
    <row r="63" spans="3:4">
      <c r="C63" s="144" t="s">
        <v>418</v>
      </c>
      <c r="D63" s="59">
        <v>59</v>
      </c>
    </row>
    <row r="64" spans="3:4">
      <c r="C64" s="143" t="s">
        <v>419</v>
      </c>
      <c r="D64" s="59">
        <v>60</v>
      </c>
    </row>
    <row r="65" spans="3:4">
      <c r="C65" s="144" t="s">
        <v>420</v>
      </c>
      <c r="D65" s="59">
        <v>61</v>
      </c>
    </row>
    <row r="66" spans="3:4">
      <c r="C66" s="144" t="s">
        <v>421</v>
      </c>
      <c r="D66" s="59">
        <v>62</v>
      </c>
    </row>
    <row r="67" spans="3:4">
      <c r="C67" s="143" t="s">
        <v>422</v>
      </c>
      <c r="D67" s="59">
        <v>63</v>
      </c>
    </row>
    <row r="68" spans="3:4">
      <c r="C68" s="143" t="s">
        <v>423</v>
      </c>
      <c r="D68" s="59">
        <v>64</v>
      </c>
    </row>
    <row r="69" spans="3:4">
      <c r="C69" s="144" t="s">
        <v>424</v>
      </c>
      <c r="D69" s="59">
        <v>65</v>
      </c>
    </row>
    <row r="70" spans="3:4">
      <c r="C70" s="143" t="s">
        <v>425</v>
      </c>
      <c r="D70" s="59">
        <v>66</v>
      </c>
    </row>
    <row r="71" spans="3:4">
      <c r="C71" s="144" t="s">
        <v>426</v>
      </c>
      <c r="D71" s="59">
        <v>67</v>
      </c>
    </row>
    <row r="72" spans="3:4">
      <c r="C72" s="144" t="s">
        <v>427</v>
      </c>
      <c r="D72" s="59">
        <v>68</v>
      </c>
    </row>
    <row r="73" spans="3:4">
      <c r="C73" s="144" t="s">
        <v>428</v>
      </c>
      <c r="D73" s="59">
        <v>69</v>
      </c>
    </row>
    <row r="74" spans="3:4">
      <c r="C74" s="144" t="s">
        <v>429</v>
      </c>
      <c r="D74" s="59">
        <v>70</v>
      </c>
    </row>
    <row r="75" spans="3:4">
      <c r="C75" s="143" t="s">
        <v>430</v>
      </c>
      <c r="D75" s="59">
        <v>71</v>
      </c>
    </row>
    <row r="76" spans="3:4">
      <c r="C76" s="143" t="s">
        <v>431</v>
      </c>
      <c r="D76" s="59">
        <v>72</v>
      </c>
    </row>
    <row r="77" spans="3:4">
      <c r="C77" s="143" t="s">
        <v>432</v>
      </c>
      <c r="D77" s="59">
        <v>73</v>
      </c>
    </row>
    <row r="78" spans="3:4">
      <c r="C78" s="143" t="s">
        <v>433</v>
      </c>
      <c r="D78" s="59">
        <v>74</v>
      </c>
    </row>
    <row r="79" spans="3:4">
      <c r="C79" s="143" t="s">
        <v>434</v>
      </c>
      <c r="D79" s="59">
        <v>75</v>
      </c>
    </row>
    <row r="80" spans="3:4">
      <c r="C80" s="144" t="s">
        <v>435</v>
      </c>
      <c r="D80" s="59">
        <v>76</v>
      </c>
    </row>
    <row r="81" spans="3:4">
      <c r="C81" s="143" t="s">
        <v>436</v>
      </c>
      <c r="D81" s="59">
        <v>77</v>
      </c>
    </row>
    <row r="82" spans="3:4">
      <c r="C82" s="143" t="s">
        <v>437</v>
      </c>
      <c r="D82" s="59">
        <v>78</v>
      </c>
    </row>
    <row r="83" spans="3:4">
      <c r="C83" s="144" t="s">
        <v>438</v>
      </c>
      <c r="D83" s="59">
        <v>79</v>
      </c>
    </row>
    <row r="84" spans="3:4">
      <c r="C84" s="144" t="s">
        <v>439</v>
      </c>
      <c r="D84" s="59">
        <v>80</v>
      </c>
    </row>
    <row r="85" spans="3:4">
      <c r="C85" s="143" t="s">
        <v>440</v>
      </c>
      <c r="D85" s="59">
        <v>81</v>
      </c>
    </row>
    <row r="86" spans="3:4">
      <c r="C86" s="144" t="s">
        <v>441</v>
      </c>
      <c r="D86" s="59">
        <v>82</v>
      </c>
    </row>
    <row r="87" spans="3:4">
      <c r="C87" s="144" t="s">
        <v>442</v>
      </c>
      <c r="D87" s="59">
        <v>83</v>
      </c>
    </row>
    <row r="88" spans="3:4">
      <c r="C88" s="144" t="s">
        <v>443</v>
      </c>
      <c r="D88" s="59">
        <v>84</v>
      </c>
    </row>
    <row r="89" spans="3:4">
      <c r="C89" s="144" t="s">
        <v>444</v>
      </c>
      <c r="D89" s="59">
        <v>85</v>
      </c>
    </row>
    <row r="90" spans="3:4">
      <c r="C90" s="144" t="s">
        <v>445</v>
      </c>
      <c r="D90" s="59">
        <v>86</v>
      </c>
    </row>
    <row r="91" spans="3:4">
      <c r="C91" s="143" t="s">
        <v>446</v>
      </c>
      <c r="D91" s="59">
        <v>87</v>
      </c>
    </row>
    <row r="92" spans="3:4">
      <c r="C92" s="143" t="s">
        <v>447</v>
      </c>
      <c r="D92" s="59">
        <v>88</v>
      </c>
    </row>
    <row r="93" spans="3:4">
      <c r="C93" s="143" t="s">
        <v>448</v>
      </c>
      <c r="D93" s="59">
        <v>89</v>
      </c>
    </row>
    <row r="94" spans="3:4">
      <c r="C94" s="143" t="s">
        <v>449</v>
      </c>
      <c r="D94" s="59">
        <v>90</v>
      </c>
    </row>
    <row r="95" spans="3:4">
      <c r="C95" s="144" t="s">
        <v>450</v>
      </c>
      <c r="D95" s="59">
        <v>91</v>
      </c>
    </row>
    <row r="96" spans="3:4">
      <c r="C96" s="143" t="s">
        <v>451</v>
      </c>
      <c r="D96" s="59">
        <v>92</v>
      </c>
    </row>
    <row r="97" spans="3:4">
      <c r="C97" s="144" t="s">
        <v>452</v>
      </c>
      <c r="D97" s="59">
        <v>93</v>
      </c>
    </row>
    <row r="98" spans="3:4">
      <c r="C98" s="143" t="s">
        <v>453</v>
      </c>
      <c r="D98" s="59">
        <v>94</v>
      </c>
    </row>
    <row r="99" spans="3:4">
      <c r="C99" s="144" t="s">
        <v>454</v>
      </c>
      <c r="D99" s="59">
        <v>95</v>
      </c>
    </row>
    <row r="100" spans="3:4">
      <c r="C100" s="143" t="s">
        <v>455</v>
      </c>
      <c r="D100" s="59">
        <v>96</v>
      </c>
    </row>
    <row r="101" spans="3:4">
      <c r="C101" s="143" t="s">
        <v>456</v>
      </c>
      <c r="D101" s="59">
        <v>97</v>
      </c>
    </row>
    <row r="102" spans="3:4">
      <c r="C102" s="143" t="s">
        <v>457</v>
      </c>
      <c r="D102" s="59">
        <v>98</v>
      </c>
    </row>
    <row r="103" spans="3:4">
      <c r="C103" s="143" t="s">
        <v>458</v>
      </c>
      <c r="D103" s="59">
        <v>99</v>
      </c>
    </row>
    <row r="104" spans="3:4">
      <c r="C104" s="144" t="s">
        <v>459</v>
      </c>
      <c r="D104" s="59">
        <v>100</v>
      </c>
    </row>
    <row r="105" spans="3:4">
      <c r="C105" s="144" t="s">
        <v>460</v>
      </c>
      <c r="D105" s="59">
        <v>101</v>
      </c>
    </row>
    <row r="106" spans="3:4">
      <c r="C106" s="143" t="s">
        <v>461</v>
      </c>
      <c r="D106" s="59">
        <v>102</v>
      </c>
    </row>
    <row r="107" spans="3:4">
      <c r="C107" s="143" t="s">
        <v>462</v>
      </c>
      <c r="D107" s="59">
        <v>103</v>
      </c>
    </row>
    <row r="108" spans="3:4">
      <c r="C108" s="144" t="s">
        <v>463</v>
      </c>
      <c r="D108" s="59">
        <v>104</v>
      </c>
    </row>
    <row r="109" spans="3:4">
      <c r="C109" s="144" t="s">
        <v>464</v>
      </c>
      <c r="D109" s="59">
        <v>105</v>
      </c>
    </row>
    <row r="110" spans="3:4">
      <c r="C110" s="143" t="s">
        <v>465</v>
      </c>
      <c r="D110" s="59">
        <v>106</v>
      </c>
    </row>
    <row r="111" spans="3:4">
      <c r="C111" s="144" t="s">
        <v>466</v>
      </c>
      <c r="D111" s="59">
        <v>107</v>
      </c>
    </row>
    <row r="112" spans="3:4">
      <c r="C112" s="144" t="s">
        <v>467</v>
      </c>
      <c r="D112" s="59">
        <v>108</v>
      </c>
    </row>
    <row r="113" spans="3:4">
      <c r="C113" s="144" t="s">
        <v>468</v>
      </c>
      <c r="D113" s="59">
        <v>109</v>
      </c>
    </row>
    <row r="114" spans="3:4">
      <c r="C114" s="143" t="s">
        <v>469</v>
      </c>
      <c r="D114" s="59">
        <v>110</v>
      </c>
    </row>
    <row r="115" spans="3:4">
      <c r="C115" s="144" t="s">
        <v>470</v>
      </c>
      <c r="D115" s="59">
        <v>111</v>
      </c>
    </row>
    <row r="116" spans="3:4">
      <c r="C116" s="143" t="s">
        <v>471</v>
      </c>
      <c r="D116" s="59">
        <v>112</v>
      </c>
    </row>
    <row r="117" spans="3:4">
      <c r="C117" s="144" t="s">
        <v>472</v>
      </c>
      <c r="D117" s="59">
        <v>113</v>
      </c>
    </row>
    <row r="118" spans="3:4">
      <c r="C118" s="144" t="s">
        <v>473</v>
      </c>
      <c r="D118" s="59">
        <v>114</v>
      </c>
    </row>
    <row r="119" spans="3:4">
      <c r="C119" s="144" t="s">
        <v>474</v>
      </c>
      <c r="D119" s="59">
        <v>115</v>
      </c>
    </row>
    <row r="120" spans="3:4">
      <c r="C120" s="144" t="s">
        <v>475</v>
      </c>
      <c r="D120" s="59">
        <v>116</v>
      </c>
    </row>
    <row r="121" spans="3:4">
      <c r="C121" s="143" t="s">
        <v>1343</v>
      </c>
      <c r="D121" s="59">
        <v>117</v>
      </c>
    </row>
    <row r="122" spans="3:4">
      <c r="C122" s="144" t="s">
        <v>476</v>
      </c>
      <c r="D122" s="59">
        <v>118</v>
      </c>
    </row>
    <row r="123" spans="3:4">
      <c r="C123" s="144" t="s">
        <v>477</v>
      </c>
      <c r="D123" s="59">
        <v>119</v>
      </c>
    </row>
    <row r="124" spans="3:4">
      <c r="C124" s="144" t="s">
        <v>478</v>
      </c>
      <c r="D124" s="59">
        <v>120</v>
      </c>
    </row>
    <row r="125" spans="3:4">
      <c r="C125" s="144" t="s">
        <v>479</v>
      </c>
      <c r="D125" s="59">
        <v>121</v>
      </c>
    </row>
    <row r="126" spans="3:4">
      <c r="C126" s="144" t="s">
        <v>480</v>
      </c>
      <c r="D126" s="59">
        <v>122</v>
      </c>
    </row>
    <row r="127" spans="3:4">
      <c r="C127" s="144" t="s">
        <v>481</v>
      </c>
      <c r="D127" s="59">
        <v>123</v>
      </c>
    </row>
    <row r="128" spans="3:4">
      <c r="C128" s="144" t="s">
        <v>482</v>
      </c>
      <c r="D128" s="59">
        <v>124</v>
      </c>
    </row>
    <row r="129" spans="3:4">
      <c r="C129" s="144" t="s">
        <v>483</v>
      </c>
      <c r="D129" s="59">
        <v>125</v>
      </c>
    </row>
    <row r="130" spans="3:4">
      <c r="C130" s="143" t="s">
        <v>484</v>
      </c>
      <c r="D130" s="59">
        <v>126</v>
      </c>
    </row>
    <row r="131" spans="3:4">
      <c r="C131" s="144" t="s">
        <v>485</v>
      </c>
      <c r="D131" s="59">
        <v>127</v>
      </c>
    </row>
    <row r="132" spans="3:4">
      <c r="C132" s="143" t="s">
        <v>486</v>
      </c>
      <c r="D132" s="59">
        <v>128</v>
      </c>
    </row>
    <row r="133" spans="3:4">
      <c r="C133" s="144" t="s">
        <v>487</v>
      </c>
      <c r="D133" s="59">
        <v>129</v>
      </c>
    </row>
    <row r="134" spans="3:4">
      <c r="C134" s="144" t="s">
        <v>488</v>
      </c>
      <c r="D134" s="59">
        <v>130</v>
      </c>
    </row>
    <row r="135" spans="3:4">
      <c r="C135" s="144" t="s">
        <v>489</v>
      </c>
      <c r="D135" s="59">
        <v>131</v>
      </c>
    </row>
    <row r="136" spans="3:4">
      <c r="C136" s="144" t="s">
        <v>490</v>
      </c>
      <c r="D136" s="59">
        <v>132</v>
      </c>
    </row>
    <row r="137" spans="3:4">
      <c r="C137" s="143" t="s">
        <v>491</v>
      </c>
      <c r="D137" s="59">
        <v>133</v>
      </c>
    </row>
    <row r="138" spans="3:4">
      <c r="C138" s="143" t="s">
        <v>492</v>
      </c>
      <c r="D138" s="59">
        <v>134</v>
      </c>
    </row>
    <row r="139" spans="3:4">
      <c r="C139" s="144" t="s">
        <v>493</v>
      </c>
      <c r="D139" s="59">
        <v>135</v>
      </c>
    </row>
    <row r="140" spans="3:4">
      <c r="C140" s="144" t="s">
        <v>494</v>
      </c>
      <c r="D140" s="59">
        <v>136</v>
      </c>
    </row>
    <row r="141" spans="3:4">
      <c r="C141" s="144" t="s">
        <v>495</v>
      </c>
      <c r="D141" s="59">
        <v>137</v>
      </c>
    </row>
    <row r="142" spans="3:4">
      <c r="C142" s="144" t="s">
        <v>496</v>
      </c>
      <c r="D142" s="59">
        <v>138</v>
      </c>
    </row>
    <row r="143" spans="3:4">
      <c r="C143" s="144" t="s">
        <v>497</v>
      </c>
      <c r="D143" s="59">
        <v>139</v>
      </c>
    </row>
    <row r="144" spans="3:4">
      <c r="C144" s="144" t="s">
        <v>498</v>
      </c>
      <c r="D144" s="59">
        <v>140</v>
      </c>
    </row>
    <row r="145" spans="3:4">
      <c r="C145" s="144" t="s">
        <v>499</v>
      </c>
      <c r="D145" s="59">
        <v>141</v>
      </c>
    </row>
    <row r="146" spans="3:4">
      <c r="C146" s="144" t="s">
        <v>500</v>
      </c>
      <c r="D146" s="59">
        <v>142</v>
      </c>
    </row>
    <row r="147" spans="3:4">
      <c r="C147" s="144" t="s">
        <v>501</v>
      </c>
      <c r="D147" s="59">
        <v>143</v>
      </c>
    </row>
    <row r="148" spans="3:4">
      <c r="C148" s="144" t="s">
        <v>502</v>
      </c>
      <c r="D148" s="59">
        <v>144</v>
      </c>
    </row>
    <row r="149" spans="3:4">
      <c r="C149" s="143" t="s">
        <v>503</v>
      </c>
      <c r="D149" s="59">
        <v>145</v>
      </c>
    </row>
    <row r="150" spans="3:4">
      <c r="C150" s="143" t="s">
        <v>504</v>
      </c>
      <c r="D150" s="59">
        <v>146</v>
      </c>
    </row>
    <row r="151" spans="3:4">
      <c r="C151" s="144" t="s">
        <v>505</v>
      </c>
      <c r="D151" s="59">
        <v>147</v>
      </c>
    </row>
    <row r="152" spans="3:4">
      <c r="C152" s="144" t="s">
        <v>506</v>
      </c>
      <c r="D152" s="59">
        <v>148</v>
      </c>
    </row>
    <row r="153" spans="3:4">
      <c r="C153" s="143" t="s">
        <v>507</v>
      </c>
      <c r="D153" s="59">
        <v>149</v>
      </c>
    </row>
    <row r="154" spans="3:4">
      <c r="C154" s="143" t="s">
        <v>508</v>
      </c>
      <c r="D154" s="59">
        <v>150</v>
      </c>
    </row>
    <row r="155" spans="3:4">
      <c r="C155" s="143" t="s">
        <v>509</v>
      </c>
      <c r="D155" s="59">
        <v>151</v>
      </c>
    </row>
    <row r="156" spans="3:4">
      <c r="C156" s="144" t="s">
        <v>510</v>
      </c>
      <c r="D156" s="59">
        <v>152</v>
      </c>
    </row>
    <row r="157" spans="3:4">
      <c r="C157" s="144" t="s">
        <v>511</v>
      </c>
      <c r="D157" s="59">
        <v>153</v>
      </c>
    </row>
    <row r="158" spans="3:4">
      <c r="C158" s="144" t="s">
        <v>512</v>
      </c>
      <c r="D158" s="59">
        <v>154</v>
      </c>
    </row>
    <row r="159" spans="3:4">
      <c r="C159" s="143" t="s">
        <v>513</v>
      </c>
      <c r="D159" s="59">
        <v>155</v>
      </c>
    </row>
    <row r="160" spans="3:4">
      <c r="C160" s="144" t="s">
        <v>514</v>
      </c>
      <c r="D160" s="59">
        <v>156</v>
      </c>
    </row>
    <row r="161" spans="3:4">
      <c r="C161" s="144" t="s">
        <v>515</v>
      </c>
      <c r="D161" s="59">
        <v>157</v>
      </c>
    </row>
    <row r="162" spans="3:4">
      <c r="C162" s="143" t="s">
        <v>516</v>
      </c>
      <c r="D162" s="59">
        <v>158</v>
      </c>
    </row>
    <row r="163" spans="3:4">
      <c r="C163" s="144" t="s">
        <v>517</v>
      </c>
      <c r="D163" s="59">
        <v>159</v>
      </c>
    </row>
    <row r="164" spans="3:4">
      <c r="C164" s="144" t="s">
        <v>518</v>
      </c>
      <c r="D164" s="59">
        <v>160</v>
      </c>
    </row>
    <row r="165" spans="3:4">
      <c r="C165" s="144" t="s">
        <v>519</v>
      </c>
      <c r="D165" s="59">
        <v>161</v>
      </c>
    </row>
    <row r="166" spans="3:4">
      <c r="C166" s="144" t="s">
        <v>520</v>
      </c>
      <c r="D166" s="59">
        <v>162</v>
      </c>
    </row>
    <row r="167" spans="3:4">
      <c r="C167" s="144" t="s">
        <v>521</v>
      </c>
      <c r="D167" s="59">
        <v>163</v>
      </c>
    </row>
    <row r="168" spans="3:4">
      <c r="C168" s="144" t="s">
        <v>522</v>
      </c>
      <c r="D168" s="59">
        <v>164</v>
      </c>
    </row>
    <row r="169" spans="3:4">
      <c r="C169" s="144" t="s">
        <v>523</v>
      </c>
      <c r="D169" s="59">
        <v>165</v>
      </c>
    </row>
    <row r="170" spans="3:4">
      <c r="C170" s="144" t="s">
        <v>524</v>
      </c>
      <c r="D170" s="59">
        <v>166</v>
      </c>
    </row>
    <row r="171" spans="3:4">
      <c r="C171" s="143" t="s">
        <v>525</v>
      </c>
      <c r="D171" s="59">
        <v>167</v>
      </c>
    </row>
    <row r="172" spans="3:4">
      <c r="C172" s="143" t="s">
        <v>526</v>
      </c>
      <c r="D172" s="59">
        <v>168</v>
      </c>
    </row>
    <row r="173" spans="3:4">
      <c r="C173" s="144" t="s">
        <v>527</v>
      </c>
      <c r="D173" s="59">
        <v>169</v>
      </c>
    </row>
    <row r="174" spans="3:4">
      <c r="C174" s="144" t="s">
        <v>528</v>
      </c>
      <c r="D174" s="59">
        <v>170</v>
      </c>
    </row>
    <row r="175" spans="3:4">
      <c r="C175" s="143" t="s">
        <v>529</v>
      </c>
      <c r="D175" s="59">
        <v>171</v>
      </c>
    </row>
    <row r="176" spans="3:4">
      <c r="C176" s="144" t="s">
        <v>530</v>
      </c>
      <c r="D176" s="59">
        <v>172</v>
      </c>
    </row>
    <row r="177" spans="3:4">
      <c r="C177" s="144" t="s">
        <v>531</v>
      </c>
      <c r="D177" s="59">
        <v>173</v>
      </c>
    </row>
    <row r="178" spans="3:4">
      <c r="C178" s="143" t="s">
        <v>532</v>
      </c>
      <c r="D178" s="59">
        <v>174</v>
      </c>
    </row>
    <row r="179" spans="3:4">
      <c r="C179" s="144" t="s">
        <v>533</v>
      </c>
      <c r="D179" s="59">
        <v>175</v>
      </c>
    </row>
    <row r="180" spans="3:4">
      <c r="C180" s="143" t="s">
        <v>534</v>
      </c>
      <c r="D180" s="59">
        <v>176</v>
      </c>
    </row>
    <row r="181" spans="3:4">
      <c r="C181" s="144" t="s">
        <v>535</v>
      </c>
      <c r="D181" s="59">
        <v>177</v>
      </c>
    </row>
    <row r="182" spans="3:4">
      <c r="C182" s="144" t="s">
        <v>536</v>
      </c>
      <c r="D182" s="59">
        <v>178</v>
      </c>
    </row>
    <row r="183" spans="3:4">
      <c r="C183" s="144" t="s">
        <v>537</v>
      </c>
      <c r="D183" s="59">
        <v>179</v>
      </c>
    </row>
    <row r="184" spans="3:4">
      <c r="C184" s="144" t="s">
        <v>538</v>
      </c>
      <c r="D184" s="59">
        <v>180</v>
      </c>
    </row>
    <row r="185" spans="3:4">
      <c r="C185" s="144" t="s">
        <v>539</v>
      </c>
      <c r="D185" s="59">
        <v>181</v>
      </c>
    </row>
    <row r="186" spans="3:4">
      <c r="C186" s="144" t="s">
        <v>540</v>
      </c>
      <c r="D186" s="59">
        <v>182</v>
      </c>
    </row>
    <row r="187" spans="3:4">
      <c r="C187" s="144" t="s">
        <v>541</v>
      </c>
      <c r="D187" s="59">
        <v>183</v>
      </c>
    </row>
    <row r="188" spans="3:4">
      <c r="C188" s="144" t="s">
        <v>542</v>
      </c>
      <c r="D188" s="59">
        <v>184</v>
      </c>
    </row>
    <row r="189" spans="3:4">
      <c r="C189" s="144" t="s">
        <v>543</v>
      </c>
      <c r="D189" s="59">
        <v>185</v>
      </c>
    </row>
    <row r="190" spans="3:4">
      <c r="C190" s="144" t="s">
        <v>544</v>
      </c>
      <c r="D190" s="59">
        <v>186</v>
      </c>
    </row>
    <row r="191" spans="3:4">
      <c r="C191" s="143" t="s">
        <v>545</v>
      </c>
      <c r="D191" s="59">
        <v>187</v>
      </c>
    </row>
    <row r="192" spans="3:4">
      <c r="C192" s="143" t="s">
        <v>546</v>
      </c>
      <c r="D192" s="59">
        <v>188</v>
      </c>
    </row>
    <row r="193" spans="3:4">
      <c r="C193" s="144" t="s">
        <v>547</v>
      </c>
      <c r="D193" s="59">
        <v>189</v>
      </c>
    </row>
    <row r="194" spans="3:4">
      <c r="C194" s="144" t="s">
        <v>548</v>
      </c>
      <c r="D194" s="59">
        <v>190</v>
      </c>
    </row>
    <row r="195" spans="3:4">
      <c r="C195" s="144" t="s">
        <v>549</v>
      </c>
      <c r="D195" s="59">
        <v>191</v>
      </c>
    </row>
    <row r="196" spans="3:4">
      <c r="C196" s="144" t="s">
        <v>550</v>
      </c>
      <c r="D196" s="59">
        <v>192</v>
      </c>
    </row>
    <row r="197" spans="3:4">
      <c r="C197" s="143" t="s">
        <v>551</v>
      </c>
      <c r="D197" s="59">
        <v>193</v>
      </c>
    </row>
    <row r="198" spans="3:4">
      <c r="C198" s="143" t="s">
        <v>552</v>
      </c>
      <c r="D198" s="59">
        <v>194</v>
      </c>
    </row>
    <row r="199" spans="3:4">
      <c r="C199" s="143" t="s">
        <v>553</v>
      </c>
      <c r="D199" s="59">
        <v>195</v>
      </c>
    </row>
    <row r="200" spans="3:4">
      <c r="C200" s="143" t="s">
        <v>554</v>
      </c>
      <c r="D200" s="59">
        <v>196</v>
      </c>
    </row>
    <row r="201" spans="3:4">
      <c r="C201" s="143" t="s">
        <v>555</v>
      </c>
      <c r="D201" s="59">
        <v>197</v>
      </c>
    </row>
    <row r="202" spans="3:4">
      <c r="C202" s="144" t="s">
        <v>556</v>
      </c>
      <c r="D202" s="59">
        <v>198</v>
      </c>
    </row>
    <row r="203" spans="3:4">
      <c r="C203" s="143" t="s">
        <v>557</v>
      </c>
      <c r="D203" s="59">
        <v>199</v>
      </c>
    </row>
    <row r="204" spans="3:4">
      <c r="C204" s="144" t="s">
        <v>558</v>
      </c>
      <c r="D204" s="59">
        <v>200</v>
      </c>
    </row>
    <row r="205" spans="3:4">
      <c r="C205" s="144" t="s">
        <v>559</v>
      </c>
      <c r="D205" s="59">
        <v>201</v>
      </c>
    </row>
    <row r="206" spans="3:4">
      <c r="C206" s="143" t="s">
        <v>560</v>
      </c>
      <c r="D206" s="59">
        <v>202</v>
      </c>
    </row>
    <row r="207" spans="3:4">
      <c r="C207" s="143" t="s">
        <v>561</v>
      </c>
      <c r="D207" s="59">
        <v>203</v>
      </c>
    </row>
    <row r="208" spans="3:4">
      <c r="C208" s="143" t="s">
        <v>562</v>
      </c>
      <c r="D208" s="59">
        <v>204</v>
      </c>
    </row>
    <row r="209" spans="3:4">
      <c r="C209" s="143" t="s">
        <v>563</v>
      </c>
      <c r="D209" s="59">
        <v>205</v>
      </c>
    </row>
    <row r="210" spans="3:4">
      <c r="C210" s="144" t="s">
        <v>564</v>
      </c>
      <c r="D210" s="59">
        <v>206</v>
      </c>
    </row>
    <row r="211" spans="3:4">
      <c r="C211" s="144" t="s">
        <v>565</v>
      </c>
      <c r="D211" s="59">
        <v>207</v>
      </c>
    </row>
    <row r="212" spans="3:4">
      <c r="C212" s="144" t="s">
        <v>566</v>
      </c>
      <c r="D212" s="59">
        <v>208</v>
      </c>
    </row>
    <row r="213" spans="3:4">
      <c r="C213" s="143" t="s">
        <v>567</v>
      </c>
      <c r="D213" s="59">
        <v>209</v>
      </c>
    </row>
    <row r="214" spans="3:4">
      <c r="C214" s="144" t="s">
        <v>568</v>
      </c>
      <c r="D214" s="59">
        <v>210</v>
      </c>
    </row>
    <row r="215" spans="3:4">
      <c r="C215" s="144" t="s">
        <v>569</v>
      </c>
      <c r="D215" s="59">
        <v>211</v>
      </c>
    </row>
    <row r="216" spans="3:4">
      <c r="C216" s="144" t="s">
        <v>570</v>
      </c>
      <c r="D216" s="59">
        <v>212</v>
      </c>
    </row>
    <row r="217" spans="3:4">
      <c r="C217" s="143" t="s">
        <v>571</v>
      </c>
      <c r="D217" s="59">
        <v>213</v>
      </c>
    </row>
    <row r="218" spans="3:4">
      <c r="C218" s="144" t="s">
        <v>572</v>
      </c>
      <c r="D218" s="59">
        <v>214</v>
      </c>
    </row>
    <row r="219" spans="3:4">
      <c r="C219" s="144" t="s">
        <v>573</v>
      </c>
      <c r="D219" s="59">
        <v>215</v>
      </c>
    </row>
    <row r="220" spans="3:4">
      <c r="C220" s="143" t="s">
        <v>574</v>
      </c>
      <c r="D220" s="59">
        <v>216</v>
      </c>
    </row>
    <row r="221" spans="3:4">
      <c r="C221" s="144" t="s">
        <v>575</v>
      </c>
      <c r="D221" s="59">
        <v>217</v>
      </c>
    </row>
    <row r="222" spans="3:4">
      <c r="C222" s="144" t="s">
        <v>576</v>
      </c>
      <c r="D222" s="59">
        <v>218</v>
      </c>
    </row>
    <row r="223" spans="3:4">
      <c r="C223" s="144" t="s">
        <v>577</v>
      </c>
      <c r="D223" s="59">
        <v>219</v>
      </c>
    </row>
    <row r="224" spans="3:4">
      <c r="C224" s="144" t="s">
        <v>578</v>
      </c>
      <c r="D224" s="59">
        <v>220</v>
      </c>
    </row>
    <row r="225" spans="3:4">
      <c r="C225" s="144" t="s">
        <v>579</v>
      </c>
      <c r="D225" s="59">
        <v>221</v>
      </c>
    </row>
    <row r="226" spans="3:4">
      <c r="C226" s="144" t="s">
        <v>580</v>
      </c>
      <c r="D226" s="59">
        <v>222</v>
      </c>
    </row>
    <row r="227" spans="3:4">
      <c r="C227" s="143" t="s">
        <v>581</v>
      </c>
      <c r="D227" s="59">
        <v>223</v>
      </c>
    </row>
    <row r="228" spans="3:4">
      <c r="C228" s="144" t="s">
        <v>582</v>
      </c>
      <c r="D228" s="59">
        <v>224</v>
      </c>
    </row>
    <row r="229" spans="3:4">
      <c r="C229" s="144" t="s">
        <v>583</v>
      </c>
      <c r="D229" s="59">
        <v>225</v>
      </c>
    </row>
    <row r="230" spans="3:4">
      <c r="C230" s="143" t="s">
        <v>584</v>
      </c>
      <c r="D230" s="59">
        <v>226</v>
      </c>
    </row>
    <row r="231" spans="3:4">
      <c r="C231" s="144" t="s">
        <v>585</v>
      </c>
      <c r="D231" s="59">
        <v>227</v>
      </c>
    </row>
    <row r="232" spans="3:4">
      <c r="C232" s="144" t="s">
        <v>586</v>
      </c>
      <c r="D232" s="59">
        <v>228</v>
      </c>
    </row>
    <row r="233" spans="3:4">
      <c r="C233" s="144" t="s">
        <v>587</v>
      </c>
      <c r="D233" s="59">
        <v>229</v>
      </c>
    </row>
    <row r="234" spans="3:4">
      <c r="C234" s="144" t="s">
        <v>588</v>
      </c>
      <c r="D234" s="59">
        <v>230</v>
      </c>
    </row>
    <row r="235" spans="3:4">
      <c r="C235" s="144" t="s">
        <v>589</v>
      </c>
      <c r="D235" s="59">
        <v>231</v>
      </c>
    </row>
    <row r="236" spans="3:4">
      <c r="C236" s="144" t="s">
        <v>590</v>
      </c>
      <c r="D236" s="59">
        <v>232</v>
      </c>
    </row>
    <row r="237" spans="3:4">
      <c r="C237" s="144" t="s">
        <v>591</v>
      </c>
      <c r="D237" s="59">
        <v>233</v>
      </c>
    </row>
    <row r="238" spans="3:4">
      <c r="C238" s="144" t="s">
        <v>592</v>
      </c>
      <c r="D238" s="59">
        <v>234</v>
      </c>
    </row>
    <row r="239" spans="3:4">
      <c r="C239" s="144" t="s">
        <v>593</v>
      </c>
      <c r="D239" s="59">
        <v>235</v>
      </c>
    </row>
    <row r="240" spans="3:4">
      <c r="C240" s="144" t="s">
        <v>594</v>
      </c>
      <c r="D240" s="59">
        <v>236</v>
      </c>
    </row>
    <row r="241" spans="3:4">
      <c r="C241" s="144" t="s">
        <v>595</v>
      </c>
      <c r="D241" s="59">
        <v>237</v>
      </c>
    </row>
    <row r="242" spans="3:4">
      <c r="C242" s="144" t="s">
        <v>596</v>
      </c>
      <c r="D242" s="59">
        <v>238</v>
      </c>
    </row>
    <row r="243" spans="3:4">
      <c r="C243" s="144" t="s">
        <v>597</v>
      </c>
      <c r="D243" s="59">
        <v>239</v>
      </c>
    </row>
    <row r="244" spans="3:4">
      <c r="C244" s="144" t="s">
        <v>598</v>
      </c>
      <c r="D244" s="59">
        <v>240</v>
      </c>
    </row>
    <row r="245" spans="3:4">
      <c r="C245" s="144" t="s">
        <v>599</v>
      </c>
      <c r="D245" s="59">
        <v>241</v>
      </c>
    </row>
    <row r="246" spans="3:4">
      <c r="C246" s="143" t="s">
        <v>600</v>
      </c>
      <c r="D246" s="59">
        <v>242</v>
      </c>
    </row>
    <row r="247" spans="3:4">
      <c r="C247" s="144" t="s">
        <v>601</v>
      </c>
      <c r="D247" s="59">
        <v>243</v>
      </c>
    </row>
    <row r="248" spans="3:4">
      <c r="C248" s="144" t="s">
        <v>602</v>
      </c>
      <c r="D248" s="59">
        <v>244</v>
      </c>
    </row>
    <row r="249" spans="3:4">
      <c r="C249" s="143" t="s">
        <v>603</v>
      </c>
      <c r="D249" s="59">
        <v>245</v>
      </c>
    </row>
    <row r="250" spans="3:4">
      <c r="C250" s="144" t="s">
        <v>604</v>
      </c>
      <c r="D250" s="59">
        <v>246</v>
      </c>
    </row>
    <row r="251" spans="3:4">
      <c r="C251" s="143" t="s">
        <v>605</v>
      </c>
      <c r="D251" s="59">
        <v>247</v>
      </c>
    </row>
    <row r="252" spans="3:4">
      <c r="C252" s="143" t="s">
        <v>606</v>
      </c>
      <c r="D252" s="59">
        <v>248</v>
      </c>
    </row>
    <row r="253" spans="3:4">
      <c r="C253" s="143" t="s">
        <v>607</v>
      </c>
      <c r="D253" s="59">
        <v>249</v>
      </c>
    </row>
    <row r="254" spans="3:4">
      <c r="C254" s="144" t="s">
        <v>608</v>
      </c>
      <c r="D254" s="59">
        <v>250</v>
      </c>
    </row>
    <row r="255" spans="3:4">
      <c r="C255" s="143" t="s">
        <v>609</v>
      </c>
      <c r="D255" s="59">
        <v>251</v>
      </c>
    </row>
    <row r="256" spans="3:4">
      <c r="C256" s="144" t="s">
        <v>610</v>
      </c>
      <c r="D256" s="59">
        <v>252</v>
      </c>
    </row>
    <row r="257" spans="3:4">
      <c r="C257" s="144" t="s">
        <v>611</v>
      </c>
      <c r="D257" s="59">
        <v>253</v>
      </c>
    </row>
    <row r="258" spans="3:4">
      <c r="C258" s="144" t="s">
        <v>612</v>
      </c>
      <c r="D258" s="59">
        <v>254</v>
      </c>
    </row>
    <row r="259" spans="3:4">
      <c r="C259" s="144" t="s">
        <v>613</v>
      </c>
      <c r="D259" s="59">
        <v>255</v>
      </c>
    </row>
    <row r="260" spans="3:4">
      <c r="C260" s="144" t="s">
        <v>614</v>
      </c>
      <c r="D260" s="59">
        <v>256</v>
      </c>
    </row>
    <row r="261" spans="3:4">
      <c r="C261" s="144" t="s">
        <v>615</v>
      </c>
      <c r="D261" s="59">
        <v>257</v>
      </c>
    </row>
    <row r="262" spans="3:4">
      <c r="C262" s="144" t="s">
        <v>616</v>
      </c>
      <c r="D262" s="59">
        <v>258</v>
      </c>
    </row>
    <row r="263" spans="3:4">
      <c r="C263" s="144" t="s">
        <v>617</v>
      </c>
      <c r="D263" s="59">
        <v>259</v>
      </c>
    </row>
    <row r="264" spans="3:4">
      <c r="C264" s="144" t="s">
        <v>618</v>
      </c>
      <c r="D264" s="59">
        <v>260</v>
      </c>
    </row>
    <row r="265" spans="3:4">
      <c r="C265" s="144" t="s">
        <v>619</v>
      </c>
      <c r="D265" s="59">
        <v>261</v>
      </c>
    </row>
    <row r="266" spans="3:4">
      <c r="C266" s="144" t="s">
        <v>620</v>
      </c>
      <c r="D266" s="59">
        <v>262</v>
      </c>
    </row>
    <row r="267" spans="3:4">
      <c r="C267" s="143" t="s">
        <v>621</v>
      </c>
      <c r="D267" s="59">
        <v>263</v>
      </c>
    </row>
    <row r="268" spans="3:4">
      <c r="C268" s="143" t="s">
        <v>622</v>
      </c>
      <c r="D268" s="59">
        <v>264</v>
      </c>
    </row>
    <row r="269" spans="3:4">
      <c r="C269" s="144" t="s">
        <v>623</v>
      </c>
      <c r="D269" s="59">
        <v>265</v>
      </c>
    </row>
    <row r="270" spans="3:4">
      <c r="C270" s="144" t="s">
        <v>624</v>
      </c>
      <c r="D270" s="59">
        <v>266</v>
      </c>
    </row>
    <row r="271" spans="3:4">
      <c r="C271" s="143" t="s">
        <v>625</v>
      </c>
      <c r="D271" s="59">
        <v>267</v>
      </c>
    </row>
    <row r="272" spans="3:4">
      <c r="C272" s="143" t="s">
        <v>626</v>
      </c>
      <c r="D272" s="59">
        <v>268</v>
      </c>
    </row>
    <row r="273" spans="3:4">
      <c r="C273" s="144" t="s">
        <v>627</v>
      </c>
      <c r="D273" s="59">
        <v>269</v>
      </c>
    </row>
    <row r="274" spans="3:4">
      <c r="C274" s="143" t="s">
        <v>628</v>
      </c>
      <c r="D274" s="59">
        <v>270</v>
      </c>
    </row>
    <row r="275" spans="3:4">
      <c r="C275" s="144" t="s">
        <v>629</v>
      </c>
      <c r="D275" s="59">
        <v>271</v>
      </c>
    </row>
    <row r="276" spans="3:4">
      <c r="C276" s="144" t="s">
        <v>630</v>
      </c>
      <c r="D276" s="59">
        <v>272</v>
      </c>
    </row>
    <row r="277" spans="3:4">
      <c r="C277" s="144" t="s">
        <v>631</v>
      </c>
      <c r="D277" s="59">
        <v>273</v>
      </c>
    </row>
    <row r="278" spans="3:4">
      <c r="C278" s="144" t="s">
        <v>632</v>
      </c>
      <c r="D278" s="59">
        <v>274</v>
      </c>
    </row>
    <row r="279" spans="3:4">
      <c r="C279" s="144" t="s">
        <v>633</v>
      </c>
      <c r="D279" s="59">
        <v>275</v>
      </c>
    </row>
    <row r="280" spans="3:4">
      <c r="C280" s="144" t="s">
        <v>634</v>
      </c>
      <c r="D280" s="59">
        <v>276</v>
      </c>
    </row>
    <row r="281" spans="3:4">
      <c r="C281" s="144" t="s">
        <v>635</v>
      </c>
      <c r="D281" s="59">
        <v>277</v>
      </c>
    </row>
    <row r="282" spans="3:4">
      <c r="C282" s="144" t="s">
        <v>636</v>
      </c>
      <c r="D282" s="59">
        <v>278</v>
      </c>
    </row>
    <row r="283" spans="3:4">
      <c r="C283" s="144" t="s">
        <v>637</v>
      </c>
      <c r="D283" s="59">
        <v>279</v>
      </c>
    </row>
    <row r="284" spans="3:4">
      <c r="C284" s="144" t="s">
        <v>638</v>
      </c>
      <c r="D284" s="59">
        <v>280</v>
      </c>
    </row>
    <row r="285" spans="3:4">
      <c r="C285" s="144" t="s">
        <v>639</v>
      </c>
      <c r="D285" s="59">
        <v>281</v>
      </c>
    </row>
    <row r="286" spans="3:4">
      <c r="C286" s="144" t="s">
        <v>640</v>
      </c>
      <c r="D286" s="59">
        <v>282</v>
      </c>
    </row>
    <row r="287" spans="3:4">
      <c r="C287" s="144" t="s">
        <v>641</v>
      </c>
      <c r="D287" s="59">
        <v>283</v>
      </c>
    </row>
    <row r="288" spans="3:4">
      <c r="C288" s="144" t="s">
        <v>642</v>
      </c>
      <c r="D288" s="59">
        <v>284</v>
      </c>
    </row>
    <row r="289" spans="3:4">
      <c r="C289" s="144" t="s">
        <v>643</v>
      </c>
      <c r="D289" s="59">
        <v>285</v>
      </c>
    </row>
    <row r="290" spans="3:4">
      <c r="C290" s="144" t="s">
        <v>644</v>
      </c>
      <c r="D290" s="59">
        <v>286</v>
      </c>
    </row>
    <row r="291" spans="3:4">
      <c r="C291" s="144" t="s">
        <v>645</v>
      </c>
      <c r="D291" s="59">
        <v>287</v>
      </c>
    </row>
    <row r="292" spans="3:4">
      <c r="C292" s="144" t="s">
        <v>646</v>
      </c>
      <c r="D292" s="59">
        <v>288</v>
      </c>
    </row>
    <row r="293" spans="3:4">
      <c r="C293" s="144" t="s">
        <v>647</v>
      </c>
      <c r="D293" s="59">
        <v>289</v>
      </c>
    </row>
    <row r="294" spans="3:4">
      <c r="C294" s="144" t="s">
        <v>648</v>
      </c>
      <c r="D294" s="59">
        <v>290</v>
      </c>
    </row>
    <row r="295" spans="3:4">
      <c r="C295" s="144" t="s">
        <v>649</v>
      </c>
      <c r="D295" s="59">
        <v>291</v>
      </c>
    </row>
    <row r="296" spans="3:4">
      <c r="C296" s="144" t="s">
        <v>650</v>
      </c>
      <c r="D296" s="59">
        <v>292</v>
      </c>
    </row>
    <row r="297" spans="3:4">
      <c r="C297" s="144" t="s">
        <v>651</v>
      </c>
      <c r="D297" s="59">
        <v>293</v>
      </c>
    </row>
    <row r="298" spans="3:4">
      <c r="C298" s="144" t="s">
        <v>652</v>
      </c>
      <c r="D298" s="59">
        <v>294</v>
      </c>
    </row>
    <row r="299" spans="3:4">
      <c r="C299" s="144" t="s">
        <v>653</v>
      </c>
      <c r="D299" s="59">
        <v>295</v>
      </c>
    </row>
    <row r="300" spans="3:4">
      <c r="C300" s="144" t="s">
        <v>654</v>
      </c>
      <c r="D300" s="59">
        <v>296</v>
      </c>
    </row>
    <row r="301" spans="3:4">
      <c r="C301" s="144" t="s">
        <v>655</v>
      </c>
      <c r="D301" s="59">
        <v>297</v>
      </c>
    </row>
    <row r="302" spans="3:4">
      <c r="C302" s="144" t="s">
        <v>656</v>
      </c>
      <c r="D302" s="59">
        <v>298</v>
      </c>
    </row>
    <row r="303" spans="3:4">
      <c r="C303" s="144" t="s">
        <v>657</v>
      </c>
      <c r="D303" s="59">
        <v>299</v>
      </c>
    </row>
    <row r="304" spans="3:4">
      <c r="C304" s="144" t="s">
        <v>658</v>
      </c>
      <c r="D304" s="59">
        <v>300</v>
      </c>
    </row>
    <row r="305" spans="3:4">
      <c r="C305" s="144" t="s">
        <v>659</v>
      </c>
      <c r="D305" s="59">
        <v>301</v>
      </c>
    </row>
    <row r="306" spans="3:4">
      <c r="C306" s="144" t="s">
        <v>660</v>
      </c>
      <c r="D306" s="59">
        <v>302</v>
      </c>
    </row>
    <row r="307" spans="3:4">
      <c r="C307" s="144" t="s">
        <v>661</v>
      </c>
      <c r="D307" s="59">
        <v>303</v>
      </c>
    </row>
    <row r="308" spans="3:4">
      <c r="C308" s="144" t="s">
        <v>662</v>
      </c>
      <c r="D308" s="59">
        <v>304</v>
      </c>
    </row>
    <row r="309" spans="3:4">
      <c r="C309" s="144" t="s">
        <v>663</v>
      </c>
      <c r="D309" s="59">
        <v>305</v>
      </c>
    </row>
    <row r="310" spans="3:4">
      <c r="C310" s="144" t="s">
        <v>664</v>
      </c>
      <c r="D310" s="59">
        <v>306</v>
      </c>
    </row>
    <row r="311" spans="3:4">
      <c r="C311" s="144" t="s">
        <v>665</v>
      </c>
      <c r="D311" s="59">
        <v>307</v>
      </c>
    </row>
    <row r="312" spans="3:4">
      <c r="C312" s="144" t="s">
        <v>666</v>
      </c>
      <c r="D312" s="59">
        <v>308</v>
      </c>
    </row>
    <row r="313" spans="3:4">
      <c r="C313" s="144" t="s">
        <v>667</v>
      </c>
      <c r="D313" s="59">
        <v>309</v>
      </c>
    </row>
    <row r="314" spans="3:4">
      <c r="C314" s="144" t="s">
        <v>668</v>
      </c>
      <c r="D314" s="59">
        <v>310</v>
      </c>
    </row>
    <row r="315" spans="3:4">
      <c r="C315" s="144" t="s">
        <v>669</v>
      </c>
      <c r="D315" s="59">
        <v>311</v>
      </c>
    </row>
    <row r="316" spans="3:4">
      <c r="C316" s="144" t="s">
        <v>670</v>
      </c>
      <c r="D316" s="59">
        <v>312</v>
      </c>
    </row>
    <row r="317" spans="3:4">
      <c r="C317" s="144" t="s">
        <v>671</v>
      </c>
      <c r="D317" s="59">
        <v>313</v>
      </c>
    </row>
    <row r="318" spans="3:4">
      <c r="C318" s="144" t="s">
        <v>672</v>
      </c>
      <c r="D318" s="59">
        <v>314</v>
      </c>
    </row>
    <row r="319" spans="3:4">
      <c r="C319" s="144" t="s">
        <v>673</v>
      </c>
      <c r="D319" s="59">
        <v>315</v>
      </c>
    </row>
    <row r="320" spans="3:4">
      <c r="C320" s="144" t="s">
        <v>674</v>
      </c>
      <c r="D320" s="59">
        <v>316</v>
      </c>
    </row>
    <row r="321" spans="3:4">
      <c r="C321" s="144" t="s">
        <v>675</v>
      </c>
      <c r="D321" s="59">
        <v>317</v>
      </c>
    </row>
    <row r="322" spans="3:4">
      <c r="C322" s="144" t="s">
        <v>676</v>
      </c>
      <c r="D322" s="59">
        <v>318</v>
      </c>
    </row>
    <row r="323" spans="3:4">
      <c r="C323" s="144" t="s">
        <v>677</v>
      </c>
      <c r="D323" s="59">
        <v>319</v>
      </c>
    </row>
    <row r="324" spans="3:4">
      <c r="C324" s="144" t="s">
        <v>678</v>
      </c>
      <c r="D324" s="59">
        <v>320</v>
      </c>
    </row>
    <row r="325" spans="3:4">
      <c r="C325" s="144" t="s">
        <v>679</v>
      </c>
      <c r="D325" s="59">
        <v>321</v>
      </c>
    </row>
    <row r="326" spans="3:4">
      <c r="C326" s="144" t="s">
        <v>680</v>
      </c>
      <c r="D326" s="59">
        <v>322</v>
      </c>
    </row>
    <row r="327" spans="3:4">
      <c r="C327" s="144" t="s">
        <v>681</v>
      </c>
      <c r="D327" s="59">
        <v>323</v>
      </c>
    </row>
    <row r="328" spans="3:4">
      <c r="C328" s="144" t="s">
        <v>682</v>
      </c>
      <c r="D328" s="59">
        <v>324</v>
      </c>
    </row>
    <row r="329" spans="3:4">
      <c r="C329" s="144" t="s">
        <v>683</v>
      </c>
      <c r="D329" s="59">
        <v>325</v>
      </c>
    </row>
    <row r="330" spans="3:4">
      <c r="C330" s="144" t="s">
        <v>684</v>
      </c>
      <c r="D330" s="59">
        <v>326</v>
      </c>
    </row>
    <row r="331" spans="3:4">
      <c r="C331" s="144" t="s">
        <v>685</v>
      </c>
      <c r="D331" s="59">
        <v>327</v>
      </c>
    </row>
    <row r="332" spans="3:4">
      <c r="C332" s="144" t="s">
        <v>686</v>
      </c>
      <c r="D332" s="59">
        <v>328</v>
      </c>
    </row>
    <row r="333" spans="3:4">
      <c r="C333" s="144" t="s">
        <v>687</v>
      </c>
      <c r="D333" s="59">
        <v>329</v>
      </c>
    </row>
    <row r="334" spans="3:4">
      <c r="C334" s="144" t="s">
        <v>688</v>
      </c>
      <c r="D334" s="59">
        <v>330</v>
      </c>
    </row>
    <row r="335" spans="3:4">
      <c r="C335" s="144" t="s">
        <v>689</v>
      </c>
      <c r="D335" s="59">
        <v>331</v>
      </c>
    </row>
    <row r="336" spans="3:4">
      <c r="C336" s="144" t="s">
        <v>690</v>
      </c>
      <c r="D336" s="59">
        <v>332</v>
      </c>
    </row>
    <row r="337" spans="3:17">
      <c r="C337" s="144" t="s">
        <v>691</v>
      </c>
      <c r="D337" s="59">
        <v>333</v>
      </c>
    </row>
    <row r="338" spans="3:17">
      <c r="C338" s="144" t="s">
        <v>692</v>
      </c>
      <c r="D338" s="59">
        <v>334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3:17">
      <c r="C339" s="144" t="s">
        <v>693</v>
      </c>
      <c r="D339" s="59">
        <v>335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3:17">
      <c r="C340" s="144" t="s">
        <v>694</v>
      </c>
      <c r="D340" s="59">
        <v>336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3:17">
      <c r="C341" s="144" t="s">
        <v>695</v>
      </c>
      <c r="D341" s="59">
        <v>337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3:17">
      <c r="C342" s="144" t="s">
        <v>696</v>
      </c>
      <c r="D342" s="59">
        <v>338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3:17">
      <c r="C343" s="144" t="s">
        <v>697</v>
      </c>
      <c r="D343" s="59">
        <v>339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3:17">
      <c r="C344" s="144" t="s">
        <v>698</v>
      </c>
      <c r="D344" s="59">
        <v>340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3:17">
      <c r="C345" s="144" t="s">
        <v>699</v>
      </c>
      <c r="D345" s="59">
        <v>341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3:17">
      <c r="C346" s="144" t="s">
        <v>700</v>
      </c>
      <c r="D346" s="59">
        <v>342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3:17">
      <c r="C347" s="144" t="s">
        <v>701</v>
      </c>
      <c r="D347" s="59">
        <v>343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3:17">
      <c r="C348" s="144" t="s">
        <v>702</v>
      </c>
      <c r="D348" s="59">
        <v>344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3:17">
      <c r="C349" s="144" t="s">
        <v>703</v>
      </c>
      <c r="D349" s="59">
        <v>345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3:17">
      <c r="C350" s="144" t="s">
        <v>704</v>
      </c>
      <c r="D350" s="59">
        <v>346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3:17">
      <c r="C351" s="144" t="s">
        <v>705</v>
      </c>
      <c r="D351" s="59">
        <v>347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3:17">
      <c r="C352" s="144" t="s">
        <v>706</v>
      </c>
      <c r="D352" s="59">
        <v>348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3:17">
      <c r="C353" s="144" t="s">
        <v>707</v>
      </c>
      <c r="D353" s="59">
        <v>349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3:17">
      <c r="C354" s="144" t="s">
        <v>708</v>
      </c>
      <c r="D354" s="59">
        <v>350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3:17">
      <c r="C355" s="144" t="s">
        <v>709</v>
      </c>
      <c r="D355" s="59">
        <v>351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3:17">
      <c r="C356" s="144" t="s">
        <v>710</v>
      </c>
      <c r="D356" s="59">
        <v>352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3:17">
      <c r="C357" s="144" t="s">
        <v>711</v>
      </c>
      <c r="D357" s="59">
        <v>353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3:17">
      <c r="C358" s="144" t="s">
        <v>712</v>
      </c>
      <c r="D358" s="59">
        <v>354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3:17">
      <c r="C359" s="144" t="s">
        <v>713</v>
      </c>
      <c r="D359" s="59">
        <v>355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3:17">
      <c r="C360" s="144" t="s">
        <v>714</v>
      </c>
      <c r="D360" s="59">
        <v>356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3:17">
      <c r="C361" s="144" t="s">
        <v>715</v>
      </c>
      <c r="D361" s="59">
        <v>357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3:17">
      <c r="C362" s="144" t="s">
        <v>716</v>
      </c>
      <c r="D362" s="59">
        <v>358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3:17">
      <c r="C363" s="144" t="s">
        <v>717</v>
      </c>
      <c r="D363" s="59">
        <v>359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3:17">
      <c r="C364" s="144" t="s">
        <v>718</v>
      </c>
      <c r="D364" s="59">
        <v>360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3:17">
      <c r="C365" s="144" t="s">
        <v>719</v>
      </c>
      <c r="D365" s="59">
        <v>361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3:17">
      <c r="C366" s="144" t="s">
        <v>720</v>
      </c>
      <c r="D366" s="59">
        <v>362</v>
      </c>
      <c r="E366" s="4"/>
      <c r="F366" s="4"/>
      <c r="G366" s="4"/>
      <c r="H366" s="4"/>
      <c r="I366" s="108"/>
      <c r="J366" s="108"/>
      <c r="K366" s="108"/>
      <c r="L366" s="108"/>
      <c r="M366" s="4"/>
      <c r="N366" s="4"/>
      <c r="O366" s="4"/>
      <c r="P366" s="4"/>
      <c r="Q366" s="4"/>
    </row>
    <row r="367" spans="3:17">
      <c r="C367" s="144" t="s">
        <v>721</v>
      </c>
      <c r="D367" s="59">
        <v>363</v>
      </c>
      <c r="E367" s="4"/>
      <c r="F367" s="4"/>
      <c r="G367" s="4"/>
      <c r="H367" s="4"/>
      <c r="I367" s="108"/>
      <c r="J367" s="108"/>
      <c r="K367" s="108"/>
      <c r="L367" s="108"/>
      <c r="M367" s="4"/>
      <c r="N367" s="4"/>
      <c r="O367" s="4"/>
      <c r="P367" s="4"/>
      <c r="Q367" s="4"/>
    </row>
    <row r="368" spans="3:17">
      <c r="C368" s="144" t="s">
        <v>722</v>
      </c>
      <c r="D368" s="59">
        <v>364</v>
      </c>
      <c r="E368" s="4"/>
      <c r="F368" s="4"/>
      <c r="G368" s="4"/>
      <c r="H368" s="4"/>
      <c r="I368" s="108"/>
      <c r="J368" s="108"/>
      <c r="K368" s="108"/>
      <c r="L368" s="108"/>
      <c r="M368" s="4"/>
      <c r="N368" s="4"/>
      <c r="O368" s="4"/>
      <c r="P368" s="4"/>
      <c r="Q368" s="4"/>
    </row>
    <row r="369" spans="3:17">
      <c r="C369" s="144" t="s">
        <v>723</v>
      </c>
      <c r="D369" s="59">
        <v>365</v>
      </c>
      <c r="E369" s="4"/>
      <c r="F369" s="4"/>
      <c r="G369" s="4"/>
      <c r="H369" s="4"/>
      <c r="I369" s="108"/>
      <c r="J369" s="108"/>
      <c r="K369" s="108"/>
      <c r="L369" s="108"/>
      <c r="M369" s="4"/>
      <c r="N369" s="4"/>
      <c r="O369" s="4"/>
      <c r="P369" s="4"/>
      <c r="Q369" s="4"/>
    </row>
    <row r="370" spans="3:17">
      <c r="C370" s="144" t="s">
        <v>724</v>
      </c>
      <c r="D370" s="59">
        <v>366</v>
      </c>
      <c r="E370" s="4"/>
      <c r="F370" s="4"/>
      <c r="G370" s="4"/>
      <c r="H370" s="4"/>
      <c r="I370" s="108"/>
      <c r="J370" s="108"/>
      <c r="K370" s="108"/>
      <c r="L370" s="108"/>
      <c r="M370" s="4"/>
      <c r="N370" s="4"/>
      <c r="O370" s="4"/>
      <c r="P370" s="4"/>
      <c r="Q370" s="4"/>
    </row>
    <row r="371" spans="3:17">
      <c r="C371" s="144" t="s">
        <v>725</v>
      </c>
      <c r="D371" s="59">
        <v>367</v>
      </c>
      <c r="E371" s="4"/>
      <c r="F371" s="4"/>
      <c r="G371" s="4"/>
      <c r="H371" s="4"/>
      <c r="I371" s="108"/>
      <c r="J371" s="108"/>
      <c r="K371" s="108"/>
      <c r="L371" s="108"/>
      <c r="M371" s="4"/>
      <c r="N371" s="4"/>
      <c r="O371" s="4"/>
      <c r="P371" s="4"/>
      <c r="Q371" s="4"/>
    </row>
    <row r="372" spans="3:17">
      <c r="C372" s="144" t="s">
        <v>726</v>
      </c>
      <c r="D372" s="59">
        <v>368</v>
      </c>
      <c r="E372" s="4"/>
      <c r="F372" s="4"/>
      <c r="G372" s="4"/>
      <c r="H372" s="4"/>
      <c r="I372" s="108"/>
      <c r="J372" s="108"/>
      <c r="K372" s="108"/>
      <c r="L372" s="108"/>
      <c r="M372" s="4"/>
      <c r="N372" s="4"/>
      <c r="O372" s="4"/>
      <c r="P372" s="4"/>
      <c r="Q372" s="4"/>
    </row>
    <row r="373" spans="3:17">
      <c r="C373" s="144" t="s">
        <v>727</v>
      </c>
      <c r="D373" s="59">
        <v>369</v>
      </c>
      <c r="E373" s="4"/>
      <c r="F373" s="4"/>
      <c r="G373" s="4"/>
      <c r="H373" s="4"/>
      <c r="I373" s="108"/>
      <c r="J373" s="108"/>
      <c r="K373" s="108"/>
      <c r="L373" s="108"/>
      <c r="M373" s="4"/>
      <c r="N373" s="4"/>
      <c r="O373" s="4"/>
      <c r="P373" s="4"/>
      <c r="Q373" s="4"/>
    </row>
    <row r="374" spans="3:17">
      <c r="C374" s="144" t="s">
        <v>728</v>
      </c>
      <c r="D374" s="59">
        <v>370</v>
      </c>
      <c r="E374" s="4"/>
      <c r="F374" s="4"/>
      <c r="G374" s="4"/>
      <c r="H374" s="4"/>
      <c r="I374" s="108"/>
      <c r="J374" s="108"/>
      <c r="K374" s="108"/>
      <c r="L374" s="108"/>
      <c r="M374" s="4"/>
      <c r="N374" s="4"/>
      <c r="O374" s="4"/>
      <c r="P374" s="4"/>
      <c r="Q374" s="4"/>
    </row>
    <row r="375" spans="3:17">
      <c r="C375" s="144" t="s">
        <v>729</v>
      </c>
      <c r="D375" s="59">
        <v>371</v>
      </c>
      <c r="E375" s="4"/>
      <c r="F375" s="4"/>
      <c r="G375" s="4"/>
      <c r="H375" s="4"/>
      <c r="I375" s="108"/>
      <c r="J375" s="108"/>
      <c r="K375" s="108"/>
      <c r="L375" s="108"/>
      <c r="M375" s="4"/>
      <c r="N375" s="4"/>
      <c r="O375" s="4"/>
      <c r="P375" s="4"/>
      <c r="Q375" s="4"/>
    </row>
    <row r="376" spans="3:17">
      <c r="C376" s="144" t="s">
        <v>730</v>
      </c>
      <c r="D376" s="59">
        <v>372</v>
      </c>
      <c r="E376" s="4"/>
      <c r="F376" s="4"/>
      <c r="G376" s="4"/>
      <c r="H376" s="4"/>
      <c r="I376" s="108"/>
      <c r="J376" s="108"/>
      <c r="K376" s="108"/>
      <c r="L376" s="108"/>
      <c r="M376" s="4"/>
      <c r="N376" s="4"/>
      <c r="O376" s="4"/>
      <c r="P376" s="4"/>
      <c r="Q376" s="4"/>
    </row>
    <row r="377" spans="3:17">
      <c r="C377" s="144" t="s">
        <v>731</v>
      </c>
      <c r="D377" s="59">
        <v>373</v>
      </c>
      <c r="E377" s="4"/>
      <c r="F377" s="4"/>
      <c r="G377" s="4"/>
      <c r="H377" s="4"/>
      <c r="I377" s="108"/>
      <c r="J377" s="108"/>
      <c r="K377" s="108"/>
      <c r="L377" s="108"/>
      <c r="M377" s="4"/>
      <c r="N377" s="4"/>
      <c r="O377" s="4"/>
      <c r="P377" s="4"/>
      <c r="Q377" s="4"/>
    </row>
    <row r="378" spans="3:17">
      <c r="C378" s="144" t="s">
        <v>732</v>
      </c>
      <c r="D378" s="59">
        <v>374</v>
      </c>
      <c r="E378" s="4"/>
      <c r="F378" s="4"/>
      <c r="G378" s="4"/>
      <c r="H378" s="4"/>
      <c r="I378" s="108"/>
      <c r="J378" s="108"/>
      <c r="K378" s="108"/>
      <c r="L378" s="108"/>
      <c r="M378" s="4"/>
      <c r="N378" s="4"/>
      <c r="O378" s="4"/>
      <c r="P378" s="4"/>
      <c r="Q378" s="4"/>
    </row>
    <row r="379" spans="3:17">
      <c r="C379" s="144" t="s">
        <v>733</v>
      </c>
      <c r="D379" s="59">
        <v>375</v>
      </c>
      <c r="E379" s="4"/>
      <c r="F379" s="4"/>
      <c r="G379" s="4"/>
      <c r="H379" s="4"/>
      <c r="I379" s="108"/>
      <c r="J379" s="108"/>
      <c r="K379" s="108"/>
      <c r="L379" s="108"/>
      <c r="M379" s="4"/>
      <c r="N379" s="4"/>
      <c r="O379" s="4"/>
      <c r="P379" s="4"/>
      <c r="Q379" s="4"/>
    </row>
    <row r="380" spans="3:17">
      <c r="C380" s="144" t="s">
        <v>734</v>
      </c>
      <c r="D380" s="59">
        <v>376</v>
      </c>
      <c r="E380" s="4"/>
      <c r="F380" s="4"/>
      <c r="G380" s="4"/>
      <c r="H380" s="4"/>
      <c r="I380" s="108"/>
      <c r="J380" s="108"/>
      <c r="K380" s="108"/>
      <c r="L380" s="108"/>
      <c r="M380" s="4"/>
      <c r="N380" s="4"/>
      <c r="O380" s="4"/>
      <c r="P380" s="4"/>
      <c r="Q380" s="4"/>
    </row>
    <row r="381" spans="3:17">
      <c r="C381" s="144" t="s">
        <v>735</v>
      </c>
      <c r="D381" s="59">
        <v>377</v>
      </c>
      <c r="E381" s="4"/>
      <c r="F381" s="4"/>
      <c r="G381" s="4"/>
      <c r="H381" s="4"/>
      <c r="I381" s="108"/>
      <c r="J381" s="108"/>
      <c r="K381" s="108"/>
      <c r="L381" s="108"/>
      <c r="M381" s="4"/>
      <c r="N381" s="4"/>
      <c r="O381" s="4"/>
      <c r="P381" s="4"/>
      <c r="Q381" s="4"/>
    </row>
    <row r="382" spans="3:17">
      <c r="C382" s="144" t="s">
        <v>736</v>
      </c>
      <c r="D382" s="59">
        <v>378</v>
      </c>
      <c r="E382" s="4"/>
      <c r="F382" s="4"/>
      <c r="G382" s="4"/>
      <c r="H382" s="4"/>
      <c r="I382" s="108"/>
      <c r="J382" s="108"/>
      <c r="K382" s="108"/>
      <c r="L382" s="108"/>
      <c r="M382" s="4"/>
      <c r="N382" s="4"/>
      <c r="O382" s="4"/>
      <c r="P382" s="4"/>
      <c r="Q382" s="4"/>
    </row>
    <row r="383" spans="3:17">
      <c r="C383" s="144" t="s">
        <v>737</v>
      </c>
      <c r="D383" s="59">
        <v>379</v>
      </c>
      <c r="E383" s="4"/>
      <c r="F383" s="4"/>
      <c r="G383" s="4"/>
      <c r="H383" s="4"/>
      <c r="I383" s="108"/>
      <c r="J383" s="108"/>
      <c r="K383" s="108"/>
      <c r="L383" s="108"/>
      <c r="M383" s="4"/>
      <c r="N383" s="4"/>
      <c r="O383" s="4"/>
      <c r="P383" s="4"/>
      <c r="Q383" s="4"/>
    </row>
    <row r="384" spans="3:17">
      <c r="C384" s="144" t="s">
        <v>738</v>
      </c>
      <c r="D384" s="59">
        <v>380</v>
      </c>
      <c r="E384" s="4"/>
      <c r="F384" s="4"/>
      <c r="G384" s="4"/>
      <c r="H384" s="4"/>
      <c r="I384" s="108"/>
      <c r="J384" s="108"/>
      <c r="K384" s="108"/>
      <c r="L384" s="108"/>
      <c r="M384" s="4"/>
      <c r="N384" s="4"/>
      <c r="O384" s="4"/>
      <c r="P384" s="4"/>
      <c r="Q384" s="4"/>
    </row>
    <row r="385" spans="3:17">
      <c r="C385" s="144" t="s">
        <v>739</v>
      </c>
      <c r="D385" s="59">
        <v>381</v>
      </c>
      <c r="E385" s="4"/>
      <c r="F385" s="4"/>
      <c r="G385" s="4"/>
      <c r="H385" s="4"/>
      <c r="I385" s="108"/>
      <c r="J385" s="108"/>
      <c r="K385" s="108"/>
      <c r="L385" s="108"/>
      <c r="M385" s="4"/>
      <c r="N385" s="4"/>
      <c r="O385" s="4"/>
      <c r="P385" s="4"/>
      <c r="Q385" s="4"/>
    </row>
    <row r="386" spans="3:17">
      <c r="C386" s="144" t="s">
        <v>740</v>
      </c>
      <c r="D386" s="59">
        <v>382</v>
      </c>
      <c r="E386" s="4"/>
      <c r="F386" s="4"/>
      <c r="G386" s="4"/>
      <c r="H386" s="4"/>
      <c r="I386" s="108"/>
      <c r="J386" s="108"/>
      <c r="K386" s="108"/>
      <c r="L386" s="108"/>
      <c r="M386" s="4"/>
      <c r="N386" s="4"/>
      <c r="O386" s="4"/>
      <c r="P386" s="4"/>
      <c r="Q386" s="4"/>
    </row>
    <row r="387" spans="3:17">
      <c r="C387" s="144" t="s">
        <v>741</v>
      </c>
      <c r="D387" s="59">
        <v>383</v>
      </c>
      <c r="E387" s="4"/>
      <c r="F387" s="4"/>
      <c r="G387" s="4"/>
      <c r="H387" s="4"/>
      <c r="I387" s="108"/>
      <c r="J387" s="108"/>
      <c r="K387" s="108"/>
      <c r="L387" s="108"/>
      <c r="M387" s="4"/>
      <c r="N387" s="4"/>
      <c r="O387" s="4"/>
      <c r="P387" s="4"/>
      <c r="Q387" s="4"/>
    </row>
    <row r="388" spans="3:17">
      <c r="C388" s="144" t="s">
        <v>742</v>
      </c>
      <c r="D388" s="59">
        <v>384</v>
      </c>
      <c r="E388" s="4"/>
      <c r="F388" s="4"/>
      <c r="G388" s="4"/>
      <c r="H388" s="4"/>
      <c r="I388" s="108"/>
      <c r="J388" s="108"/>
      <c r="K388" s="108"/>
      <c r="L388" s="108"/>
      <c r="M388" s="4"/>
      <c r="N388" s="4"/>
      <c r="O388" s="4"/>
      <c r="P388" s="4"/>
      <c r="Q388" s="4"/>
    </row>
    <row r="389" spans="3:17">
      <c r="C389" s="144" t="s">
        <v>743</v>
      </c>
      <c r="D389" s="59">
        <v>385</v>
      </c>
      <c r="E389" s="4"/>
      <c r="F389" s="4"/>
      <c r="G389" s="4"/>
      <c r="H389" s="4"/>
      <c r="I389" s="108"/>
      <c r="J389" s="108"/>
      <c r="K389" s="108"/>
      <c r="L389" s="108"/>
      <c r="M389" s="4"/>
      <c r="N389" s="4"/>
      <c r="O389" s="4"/>
      <c r="P389" s="4"/>
      <c r="Q389" s="4"/>
    </row>
    <row r="390" spans="3:17">
      <c r="C390" s="144" t="s">
        <v>744</v>
      </c>
      <c r="D390" s="59">
        <v>386</v>
      </c>
      <c r="E390" s="4"/>
      <c r="F390" s="4"/>
      <c r="G390" s="4"/>
      <c r="H390" s="4"/>
      <c r="I390" s="108"/>
      <c r="J390" s="108"/>
      <c r="K390" s="108"/>
      <c r="L390" s="108"/>
      <c r="M390" s="4"/>
      <c r="N390" s="4"/>
      <c r="O390" s="4"/>
      <c r="P390" s="4"/>
      <c r="Q390" s="4"/>
    </row>
    <row r="391" spans="3:17">
      <c r="C391" s="144" t="s">
        <v>745</v>
      </c>
      <c r="D391" s="59">
        <v>387</v>
      </c>
      <c r="E391" s="4"/>
      <c r="F391" s="4"/>
      <c r="G391" s="4"/>
      <c r="H391" s="4"/>
      <c r="I391" s="108"/>
      <c r="J391" s="108"/>
      <c r="K391" s="108"/>
      <c r="L391" s="108"/>
      <c r="M391" s="4"/>
      <c r="N391" s="4"/>
      <c r="O391" s="4"/>
      <c r="P391" s="4"/>
      <c r="Q391" s="4"/>
    </row>
    <row r="392" spans="3:17">
      <c r="C392" s="144" t="s">
        <v>746</v>
      </c>
      <c r="D392" s="59">
        <v>388</v>
      </c>
      <c r="E392" s="4"/>
      <c r="F392" s="4"/>
      <c r="G392" s="4"/>
      <c r="H392" s="4"/>
      <c r="I392" s="108"/>
      <c r="J392" s="108"/>
      <c r="K392" s="108"/>
      <c r="L392" s="108"/>
      <c r="M392" s="4"/>
      <c r="N392" s="4"/>
      <c r="O392" s="4"/>
      <c r="P392" s="4"/>
      <c r="Q392" s="4"/>
    </row>
    <row r="393" spans="3:17">
      <c r="C393" s="144" t="s">
        <v>747</v>
      </c>
      <c r="D393" s="59">
        <v>389</v>
      </c>
      <c r="E393" s="4"/>
      <c r="F393" s="4"/>
      <c r="G393" s="4"/>
      <c r="H393" s="4"/>
      <c r="I393" s="108"/>
      <c r="J393" s="108"/>
      <c r="K393" s="108"/>
      <c r="L393" s="108"/>
      <c r="M393" s="4"/>
      <c r="N393" s="4"/>
      <c r="O393" s="4"/>
      <c r="P393" s="4"/>
      <c r="Q393" s="4"/>
    </row>
    <row r="394" spans="3:17">
      <c r="C394" s="144" t="s">
        <v>748</v>
      </c>
      <c r="D394" s="59">
        <v>390</v>
      </c>
      <c r="E394" s="4"/>
      <c r="F394" s="4"/>
      <c r="G394" s="4"/>
      <c r="H394" s="4"/>
      <c r="I394" s="108"/>
      <c r="J394" s="108"/>
      <c r="K394" s="108"/>
      <c r="L394" s="108"/>
      <c r="M394" s="4"/>
      <c r="N394" s="4"/>
      <c r="O394" s="4"/>
      <c r="P394" s="4"/>
      <c r="Q394" s="4"/>
    </row>
    <row r="395" spans="3:17">
      <c r="C395" s="144" t="s">
        <v>749</v>
      </c>
      <c r="D395" s="59">
        <v>391</v>
      </c>
      <c r="E395" s="4"/>
      <c r="F395" s="4"/>
      <c r="G395" s="4"/>
      <c r="H395" s="4"/>
      <c r="I395" s="108"/>
      <c r="J395" s="108"/>
      <c r="K395" s="108"/>
      <c r="L395" s="108"/>
      <c r="M395" s="4"/>
      <c r="N395" s="4"/>
      <c r="O395" s="4"/>
      <c r="P395" s="4"/>
      <c r="Q395" s="4"/>
    </row>
    <row r="396" spans="3:17">
      <c r="C396" s="144" t="s">
        <v>750</v>
      </c>
      <c r="D396" s="59">
        <v>392</v>
      </c>
      <c r="E396" s="4"/>
      <c r="F396" s="4"/>
      <c r="G396" s="4"/>
      <c r="H396" s="4"/>
      <c r="I396" s="108"/>
      <c r="J396" s="108"/>
      <c r="K396" s="108"/>
      <c r="L396" s="108"/>
      <c r="M396" s="4"/>
      <c r="N396" s="4"/>
      <c r="O396" s="4"/>
      <c r="P396" s="4"/>
      <c r="Q396" s="4"/>
    </row>
    <row r="397" spans="3:17">
      <c r="C397" s="144" t="s">
        <v>751</v>
      </c>
      <c r="D397" s="59">
        <v>393</v>
      </c>
      <c r="E397" s="4"/>
      <c r="F397" s="4"/>
      <c r="G397" s="4"/>
      <c r="H397" s="4"/>
      <c r="I397" s="108"/>
      <c r="J397" s="108"/>
      <c r="K397" s="108"/>
      <c r="L397" s="108"/>
      <c r="M397" s="4"/>
      <c r="N397" s="4"/>
      <c r="O397" s="4"/>
      <c r="P397" s="4"/>
      <c r="Q397" s="4"/>
    </row>
    <row r="398" spans="3:17">
      <c r="C398" s="144" t="s">
        <v>752</v>
      </c>
      <c r="D398" s="59">
        <v>394</v>
      </c>
      <c r="E398" s="4"/>
      <c r="F398" s="4"/>
      <c r="G398" s="4"/>
      <c r="H398" s="4"/>
      <c r="I398" s="108"/>
      <c r="J398" s="108"/>
      <c r="K398" s="108"/>
      <c r="L398" s="108"/>
      <c r="M398" s="4"/>
      <c r="N398" s="4"/>
      <c r="O398" s="4"/>
      <c r="P398" s="4"/>
      <c r="Q398" s="4"/>
    </row>
    <row r="399" spans="3:17">
      <c r="C399" s="144" t="s">
        <v>753</v>
      </c>
      <c r="D399" s="59">
        <v>395</v>
      </c>
      <c r="E399" s="4"/>
      <c r="F399" s="4"/>
      <c r="G399" s="4"/>
      <c r="H399" s="4"/>
      <c r="I399" s="108"/>
      <c r="J399" s="108"/>
      <c r="K399" s="108"/>
      <c r="L399" s="108"/>
      <c r="M399" s="4"/>
      <c r="N399" s="4"/>
      <c r="O399" s="4"/>
      <c r="P399" s="4"/>
      <c r="Q399" s="4"/>
    </row>
    <row r="400" spans="3:17">
      <c r="C400" s="144" t="s">
        <v>754</v>
      </c>
      <c r="D400" s="59">
        <v>396</v>
      </c>
      <c r="E400" s="4"/>
      <c r="F400" s="4"/>
      <c r="G400" s="4"/>
      <c r="H400" s="4"/>
      <c r="I400" s="108"/>
      <c r="J400" s="108"/>
      <c r="K400" s="108"/>
      <c r="L400" s="108"/>
      <c r="M400" s="4"/>
      <c r="N400" s="4"/>
      <c r="O400" s="4"/>
      <c r="P400" s="4"/>
      <c r="Q400" s="4"/>
    </row>
    <row r="401" spans="3:17">
      <c r="C401" s="144" t="s">
        <v>755</v>
      </c>
      <c r="D401" s="59">
        <v>397</v>
      </c>
      <c r="E401" s="4"/>
      <c r="F401" s="4"/>
      <c r="G401" s="4"/>
      <c r="H401" s="4"/>
      <c r="I401" s="108"/>
      <c r="J401" s="108"/>
      <c r="K401" s="108"/>
      <c r="L401" s="108"/>
      <c r="M401" s="4"/>
      <c r="N401" s="4"/>
      <c r="O401" s="4"/>
      <c r="P401" s="4"/>
      <c r="Q401" s="4"/>
    </row>
    <row r="402" spans="3:17">
      <c r="C402" s="144" t="s">
        <v>756</v>
      </c>
      <c r="D402" s="59">
        <v>398</v>
      </c>
      <c r="E402" s="4"/>
      <c r="F402" s="4"/>
      <c r="G402" s="4"/>
      <c r="H402" s="4"/>
      <c r="I402" s="108"/>
      <c r="J402" s="108"/>
      <c r="K402" s="108"/>
      <c r="L402" s="108"/>
      <c r="M402" s="4"/>
      <c r="N402" s="4"/>
      <c r="O402" s="4"/>
      <c r="P402" s="4"/>
      <c r="Q402" s="4"/>
    </row>
    <row r="403" spans="3:17">
      <c r="C403" s="144" t="s">
        <v>757</v>
      </c>
      <c r="D403" s="59">
        <v>399</v>
      </c>
      <c r="E403" s="4"/>
      <c r="F403" s="4"/>
      <c r="G403" s="4"/>
      <c r="H403" s="4"/>
      <c r="I403" s="108"/>
      <c r="J403" s="108"/>
      <c r="K403" s="108"/>
      <c r="L403" s="108"/>
      <c r="M403" s="4"/>
      <c r="N403" s="4"/>
      <c r="O403" s="4"/>
      <c r="P403" s="4"/>
      <c r="Q403" s="4"/>
    </row>
    <row r="404" spans="3:17">
      <c r="C404" s="144" t="s">
        <v>758</v>
      </c>
      <c r="D404" s="59">
        <v>400</v>
      </c>
      <c r="E404" s="4"/>
      <c r="F404" s="4"/>
      <c r="G404" s="4"/>
      <c r="H404" s="4"/>
      <c r="I404" s="108"/>
      <c r="J404" s="108"/>
      <c r="K404" s="108"/>
      <c r="L404" s="108"/>
      <c r="M404" s="4"/>
      <c r="N404" s="4"/>
      <c r="O404" s="4"/>
      <c r="P404" s="4"/>
      <c r="Q404" s="4"/>
    </row>
    <row r="405" spans="3:17">
      <c r="C405" s="144" t="s">
        <v>759</v>
      </c>
      <c r="D405" s="59">
        <v>401</v>
      </c>
      <c r="E405" s="4"/>
      <c r="F405" s="4"/>
      <c r="G405" s="4"/>
      <c r="H405" s="4"/>
      <c r="I405" s="108"/>
      <c r="J405" s="108"/>
      <c r="K405" s="108"/>
      <c r="L405" s="108"/>
      <c r="M405" s="4"/>
      <c r="N405" s="4"/>
      <c r="O405" s="4"/>
      <c r="P405" s="4"/>
      <c r="Q405" s="4"/>
    </row>
    <row r="406" spans="3:17">
      <c r="C406" s="144" t="s">
        <v>760</v>
      </c>
      <c r="D406" s="59">
        <v>402</v>
      </c>
      <c r="E406" s="4"/>
      <c r="F406" s="4"/>
      <c r="G406" s="4"/>
      <c r="H406" s="4"/>
      <c r="I406" s="108"/>
      <c r="J406" s="108"/>
      <c r="K406" s="108"/>
      <c r="L406" s="108"/>
      <c r="M406" s="4"/>
      <c r="N406" s="4"/>
      <c r="O406" s="4"/>
      <c r="P406" s="4"/>
      <c r="Q406" s="4"/>
    </row>
    <row r="407" spans="3:17">
      <c r="C407" s="144" t="s">
        <v>761</v>
      </c>
      <c r="D407" s="59">
        <v>403</v>
      </c>
      <c r="E407" s="4"/>
      <c r="F407" s="4"/>
      <c r="G407" s="4"/>
      <c r="H407" s="4"/>
      <c r="I407" s="108"/>
      <c r="J407" s="108"/>
      <c r="K407" s="108"/>
      <c r="L407" s="108"/>
      <c r="M407" s="4"/>
      <c r="N407" s="4"/>
      <c r="O407" s="4"/>
      <c r="P407" s="4"/>
      <c r="Q407" s="4"/>
    </row>
    <row r="408" spans="3:17">
      <c r="C408" s="144" t="s">
        <v>762</v>
      </c>
      <c r="D408" s="59">
        <v>404</v>
      </c>
      <c r="E408" s="4"/>
      <c r="F408" s="4"/>
      <c r="G408" s="4"/>
      <c r="H408" s="4"/>
      <c r="I408" s="108"/>
      <c r="J408" s="108"/>
      <c r="K408" s="108"/>
      <c r="L408" s="108"/>
      <c r="M408" s="4"/>
      <c r="N408" s="4"/>
      <c r="O408" s="4"/>
      <c r="P408" s="4"/>
      <c r="Q408" s="4"/>
    </row>
    <row r="409" spans="3:17">
      <c r="C409" s="144" t="s">
        <v>763</v>
      </c>
      <c r="D409" s="59">
        <v>405</v>
      </c>
      <c r="E409" s="4"/>
      <c r="F409" s="4"/>
      <c r="G409" s="4"/>
      <c r="H409" s="4"/>
      <c r="I409" s="108"/>
      <c r="J409" s="108"/>
      <c r="K409" s="108"/>
      <c r="L409" s="108"/>
      <c r="M409" s="4"/>
      <c r="N409" s="4"/>
      <c r="O409" s="4"/>
      <c r="P409" s="4"/>
      <c r="Q409" s="4"/>
    </row>
    <row r="410" spans="3:17">
      <c r="C410" s="144" t="s">
        <v>764</v>
      </c>
      <c r="D410" s="59">
        <v>406</v>
      </c>
      <c r="E410" s="4"/>
      <c r="F410" s="4"/>
      <c r="G410" s="4"/>
      <c r="H410" s="4"/>
      <c r="I410" s="108"/>
      <c r="J410" s="108"/>
      <c r="K410" s="108"/>
      <c r="L410" s="108"/>
      <c r="M410" s="4"/>
      <c r="N410" s="4"/>
      <c r="O410" s="4"/>
      <c r="P410" s="4"/>
      <c r="Q410" s="4"/>
    </row>
    <row r="411" spans="3:17">
      <c r="C411" s="144" t="s">
        <v>765</v>
      </c>
      <c r="D411" s="59">
        <v>407</v>
      </c>
      <c r="E411" s="4"/>
      <c r="F411" s="4"/>
      <c r="G411" s="4"/>
      <c r="H411" s="4"/>
      <c r="I411" s="108"/>
      <c r="J411" s="108"/>
      <c r="K411" s="108"/>
      <c r="L411" s="108"/>
      <c r="M411" s="4"/>
      <c r="N411" s="4"/>
      <c r="O411" s="4"/>
      <c r="P411" s="4"/>
      <c r="Q411" s="4"/>
    </row>
    <row r="412" spans="3:17">
      <c r="C412" s="144" t="s">
        <v>766</v>
      </c>
      <c r="D412" s="59">
        <v>408</v>
      </c>
      <c r="E412" s="4"/>
      <c r="F412" s="4"/>
      <c r="G412" s="4"/>
      <c r="H412" s="4"/>
      <c r="I412" s="108"/>
      <c r="J412" s="108"/>
      <c r="K412" s="108"/>
      <c r="L412" s="108"/>
      <c r="M412" s="4"/>
      <c r="N412" s="4"/>
      <c r="O412" s="4"/>
      <c r="P412" s="4"/>
      <c r="Q412" s="4"/>
    </row>
    <row r="413" spans="3:17">
      <c r="C413" s="144" t="s">
        <v>767</v>
      </c>
      <c r="D413" s="59">
        <v>409</v>
      </c>
      <c r="E413" s="4"/>
      <c r="F413" s="4"/>
      <c r="G413" s="4"/>
      <c r="H413" s="4"/>
      <c r="I413" s="108"/>
      <c r="J413" s="108"/>
      <c r="K413" s="108"/>
      <c r="L413" s="108"/>
      <c r="M413" s="4"/>
      <c r="N413" s="4"/>
      <c r="O413" s="4"/>
      <c r="P413" s="4"/>
      <c r="Q413" s="4"/>
    </row>
    <row r="414" spans="3:17">
      <c r="C414" s="144" t="s">
        <v>768</v>
      </c>
      <c r="D414" s="59">
        <v>410</v>
      </c>
      <c r="E414" s="4"/>
      <c r="F414" s="4"/>
      <c r="G414" s="4"/>
      <c r="H414" s="4"/>
      <c r="I414" s="108"/>
      <c r="J414" s="108"/>
      <c r="K414" s="108"/>
      <c r="L414" s="108"/>
      <c r="M414" s="4"/>
      <c r="N414" s="4"/>
      <c r="O414" s="4"/>
      <c r="P414" s="4"/>
      <c r="Q414" s="4"/>
    </row>
    <row r="415" spans="3:17">
      <c r="C415" s="144" t="s">
        <v>769</v>
      </c>
      <c r="D415" s="59">
        <v>411</v>
      </c>
      <c r="E415" s="4"/>
      <c r="F415" s="4"/>
      <c r="G415" s="4"/>
      <c r="H415" s="4"/>
      <c r="I415" s="108"/>
      <c r="J415" s="108"/>
      <c r="K415" s="108"/>
      <c r="L415" s="108"/>
      <c r="M415" s="4"/>
      <c r="N415" s="4"/>
      <c r="O415" s="4"/>
      <c r="P415" s="4"/>
      <c r="Q415" s="4"/>
    </row>
    <row r="416" spans="3:17">
      <c r="C416" s="144" t="s">
        <v>770</v>
      </c>
      <c r="D416" s="59">
        <v>412</v>
      </c>
      <c r="E416" s="4"/>
      <c r="F416" s="4"/>
      <c r="G416" s="4"/>
      <c r="H416" s="4"/>
      <c r="I416" s="108"/>
      <c r="J416" s="108"/>
      <c r="K416" s="108"/>
      <c r="L416" s="108"/>
      <c r="M416" s="4"/>
      <c r="N416" s="4"/>
      <c r="O416" s="4"/>
      <c r="P416" s="4"/>
      <c r="Q416" s="4"/>
    </row>
    <row r="417" spans="3:17">
      <c r="C417" s="144" t="s">
        <v>771</v>
      </c>
      <c r="D417" s="59">
        <v>413</v>
      </c>
      <c r="E417" s="4"/>
      <c r="F417" s="4"/>
      <c r="G417" s="4"/>
      <c r="H417" s="4"/>
      <c r="I417" s="108"/>
      <c r="J417" s="108"/>
      <c r="K417" s="108"/>
      <c r="L417" s="108"/>
      <c r="M417" s="4"/>
      <c r="N417" s="4"/>
      <c r="O417" s="4"/>
      <c r="P417" s="4"/>
      <c r="Q417" s="4"/>
    </row>
    <row r="418" spans="3:17">
      <c r="C418" s="144" t="s">
        <v>772</v>
      </c>
      <c r="D418" s="59">
        <v>414</v>
      </c>
      <c r="E418" s="4"/>
      <c r="F418" s="4"/>
      <c r="G418" s="4"/>
      <c r="H418" s="4"/>
      <c r="I418" s="108"/>
      <c r="J418" s="108"/>
      <c r="K418" s="108"/>
      <c r="L418" s="108"/>
      <c r="M418" s="4"/>
      <c r="N418" s="4"/>
      <c r="O418" s="4"/>
      <c r="P418" s="4"/>
      <c r="Q418" s="4"/>
    </row>
    <row r="419" spans="3:17">
      <c r="C419" s="144" t="s">
        <v>773</v>
      </c>
      <c r="D419" s="59">
        <v>415</v>
      </c>
      <c r="E419" s="4"/>
      <c r="F419" s="4"/>
      <c r="G419" s="4"/>
      <c r="H419" s="4"/>
      <c r="I419" s="108"/>
      <c r="J419" s="108"/>
      <c r="K419" s="108"/>
      <c r="L419" s="108"/>
      <c r="M419" s="4"/>
      <c r="N419" s="4"/>
      <c r="O419" s="4"/>
      <c r="P419" s="4"/>
      <c r="Q419" s="4"/>
    </row>
    <row r="420" spans="3:17">
      <c r="C420" s="144" t="s">
        <v>774</v>
      </c>
      <c r="D420" s="59">
        <v>416</v>
      </c>
      <c r="E420" s="4"/>
      <c r="F420" s="4"/>
      <c r="G420" s="4"/>
      <c r="H420" s="4"/>
      <c r="I420" s="108"/>
      <c r="J420" s="108"/>
      <c r="K420" s="108"/>
      <c r="L420" s="108"/>
      <c r="M420" s="4"/>
      <c r="N420" s="4"/>
      <c r="O420" s="4"/>
      <c r="P420" s="4"/>
      <c r="Q420" s="4"/>
    </row>
    <row r="421" spans="3:17">
      <c r="C421" s="144" t="s">
        <v>775</v>
      </c>
      <c r="D421" s="59">
        <v>417</v>
      </c>
      <c r="E421" s="4"/>
      <c r="F421" s="4"/>
      <c r="G421" s="4"/>
      <c r="H421" s="4"/>
      <c r="I421" s="108"/>
      <c r="J421" s="108"/>
      <c r="K421" s="108"/>
      <c r="L421" s="108"/>
      <c r="M421" s="4"/>
      <c r="N421" s="4"/>
      <c r="O421" s="4"/>
      <c r="P421" s="4"/>
      <c r="Q421" s="4"/>
    </row>
    <row r="422" spans="3:17">
      <c r="C422" s="144" t="s">
        <v>776</v>
      </c>
      <c r="D422" s="59">
        <v>418</v>
      </c>
      <c r="E422" s="4"/>
      <c r="F422" s="4"/>
      <c r="G422" s="4"/>
      <c r="H422" s="4"/>
      <c r="I422" s="108"/>
      <c r="J422" s="108"/>
      <c r="K422" s="108"/>
      <c r="L422" s="108"/>
      <c r="M422" s="4"/>
      <c r="N422" s="4"/>
      <c r="O422" s="4"/>
      <c r="P422" s="4"/>
      <c r="Q422" s="4"/>
    </row>
    <row r="423" spans="3:17">
      <c r="C423" s="144" t="s">
        <v>777</v>
      </c>
      <c r="D423" s="59">
        <v>419</v>
      </c>
      <c r="E423" s="4"/>
      <c r="F423" s="4"/>
      <c r="G423" s="4"/>
      <c r="H423" s="4"/>
      <c r="I423" s="108"/>
      <c r="J423" s="108"/>
      <c r="K423" s="108"/>
      <c r="L423" s="108"/>
      <c r="M423" s="4"/>
      <c r="N423" s="4"/>
      <c r="O423" s="4"/>
      <c r="P423" s="4"/>
      <c r="Q423" s="4"/>
    </row>
    <row r="424" spans="3:17">
      <c r="C424" s="144" t="s">
        <v>778</v>
      </c>
      <c r="D424" s="59">
        <v>420</v>
      </c>
      <c r="E424" s="4"/>
      <c r="F424" s="4"/>
      <c r="G424" s="4"/>
      <c r="H424" s="4"/>
      <c r="I424" s="108"/>
      <c r="J424" s="108"/>
      <c r="K424" s="108"/>
      <c r="L424" s="108"/>
      <c r="M424" s="4"/>
      <c r="N424" s="4"/>
      <c r="O424" s="4"/>
      <c r="P424" s="4"/>
      <c r="Q424" s="4"/>
    </row>
    <row r="425" spans="3:17">
      <c r="C425" s="144" t="s">
        <v>779</v>
      </c>
      <c r="D425" s="59">
        <v>421</v>
      </c>
      <c r="E425" s="4"/>
      <c r="F425" s="4"/>
      <c r="G425" s="4"/>
      <c r="H425" s="4"/>
      <c r="I425" s="108"/>
      <c r="J425" s="108"/>
      <c r="K425" s="108"/>
      <c r="L425" s="108"/>
      <c r="M425" s="4"/>
      <c r="N425" s="4"/>
      <c r="O425" s="4"/>
      <c r="P425" s="4"/>
      <c r="Q425" s="4"/>
    </row>
    <row r="426" spans="3:17">
      <c r="C426" s="144" t="s">
        <v>780</v>
      </c>
      <c r="D426" s="59">
        <v>422</v>
      </c>
      <c r="E426" s="4"/>
      <c r="F426" s="4"/>
      <c r="G426" s="4"/>
      <c r="H426" s="4"/>
      <c r="I426" s="108"/>
      <c r="J426" s="108"/>
      <c r="K426" s="108"/>
      <c r="L426" s="108"/>
      <c r="M426" s="4"/>
      <c r="N426" s="4"/>
      <c r="O426" s="4"/>
      <c r="P426" s="4"/>
      <c r="Q426" s="4"/>
    </row>
    <row r="427" spans="3:17">
      <c r="C427" s="144" t="s">
        <v>781</v>
      </c>
      <c r="D427" s="59">
        <v>423</v>
      </c>
      <c r="E427" s="4"/>
      <c r="F427" s="4"/>
      <c r="G427" s="4"/>
      <c r="H427" s="4"/>
      <c r="I427" s="108"/>
      <c r="J427" s="108"/>
      <c r="K427" s="108"/>
      <c r="L427" s="108"/>
      <c r="M427" s="4"/>
      <c r="N427" s="4"/>
      <c r="O427" s="4"/>
      <c r="P427" s="4"/>
      <c r="Q427" s="4"/>
    </row>
    <row r="428" spans="3:17">
      <c r="C428" s="144" t="s">
        <v>782</v>
      </c>
      <c r="D428" s="59">
        <v>424</v>
      </c>
      <c r="E428" s="4"/>
      <c r="F428" s="4"/>
      <c r="G428" s="4"/>
      <c r="H428" s="4"/>
      <c r="I428" s="108"/>
      <c r="J428" s="108"/>
      <c r="K428" s="108"/>
      <c r="L428" s="108"/>
      <c r="M428" s="4"/>
      <c r="N428" s="4"/>
      <c r="O428" s="4"/>
      <c r="P428" s="4"/>
      <c r="Q428" s="4"/>
    </row>
    <row r="429" spans="3:17">
      <c r="C429" s="144" t="s">
        <v>783</v>
      </c>
      <c r="D429" s="59">
        <v>425</v>
      </c>
      <c r="E429" s="4"/>
      <c r="F429" s="4"/>
      <c r="G429" s="4"/>
      <c r="H429" s="4"/>
      <c r="I429" s="108"/>
      <c r="J429" s="108"/>
      <c r="K429" s="108"/>
      <c r="L429" s="108"/>
      <c r="M429" s="4"/>
      <c r="N429" s="4"/>
      <c r="O429" s="4"/>
      <c r="P429" s="4"/>
      <c r="Q429" s="4"/>
    </row>
    <row r="430" spans="3:17">
      <c r="C430" s="144" t="s">
        <v>784</v>
      </c>
      <c r="D430" s="59">
        <v>426</v>
      </c>
      <c r="E430" s="4"/>
      <c r="F430" s="4"/>
      <c r="G430" s="4"/>
      <c r="H430" s="4"/>
      <c r="I430" s="108"/>
      <c r="J430" s="108"/>
      <c r="K430" s="108"/>
      <c r="L430" s="108"/>
      <c r="M430" s="4"/>
      <c r="N430" s="4"/>
      <c r="O430" s="4"/>
      <c r="P430" s="4"/>
      <c r="Q430" s="4"/>
    </row>
    <row r="431" spans="3:17">
      <c r="C431" s="144" t="s">
        <v>1366</v>
      </c>
      <c r="D431" s="59">
        <v>427</v>
      </c>
      <c r="E431" s="4"/>
      <c r="F431" s="4"/>
      <c r="G431" s="4"/>
      <c r="H431" s="4"/>
      <c r="I431" s="108"/>
      <c r="J431" s="108"/>
      <c r="K431" s="108"/>
      <c r="L431" s="108"/>
      <c r="M431" s="4"/>
      <c r="N431" s="4"/>
      <c r="O431" s="4"/>
      <c r="P431" s="4"/>
      <c r="Q431" s="4"/>
    </row>
    <row r="432" spans="3:17">
      <c r="C432" s="144" t="s">
        <v>1367</v>
      </c>
      <c r="D432" s="59">
        <v>428</v>
      </c>
      <c r="E432" s="4"/>
      <c r="F432" s="4"/>
      <c r="G432" s="4"/>
      <c r="H432" s="4"/>
      <c r="I432" s="108"/>
      <c r="J432" s="108"/>
      <c r="K432" s="108"/>
      <c r="L432" s="108"/>
      <c r="M432" s="4"/>
      <c r="N432" s="4"/>
      <c r="O432" s="4"/>
      <c r="P432" s="4"/>
      <c r="Q432" s="4"/>
    </row>
    <row r="433" spans="3:17">
      <c r="C433" s="144" t="s">
        <v>1368</v>
      </c>
      <c r="D433" s="59">
        <v>429</v>
      </c>
      <c r="E433" s="4"/>
      <c r="F433" s="4"/>
      <c r="G433" s="4"/>
      <c r="H433" s="4"/>
      <c r="I433" s="108"/>
      <c r="J433" s="108"/>
      <c r="K433" s="108"/>
      <c r="L433" s="108"/>
      <c r="M433" s="4"/>
      <c r="N433" s="4"/>
      <c r="O433" s="4"/>
      <c r="P433" s="4"/>
      <c r="Q433" s="4"/>
    </row>
    <row r="434" spans="3:17">
      <c r="C434" s="144" t="s">
        <v>1369</v>
      </c>
      <c r="D434" s="59">
        <v>430</v>
      </c>
      <c r="E434" s="4"/>
      <c r="F434" s="4"/>
      <c r="G434" s="4"/>
      <c r="H434" s="4"/>
      <c r="I434" s="108"/>
      <c r="J434" s="108"/>
      <c r="K434" s="108"/>
      <c r="L434" s="108"/>
      <c r="M434" s="4"/>
      <c r="N434" s="4"/>
      <c r="O434" s="4"/>
      <c r="P434" s="4"/>
      <c r="Q434" s="4"/>
    </row>
    <row r="435" spans="3:17">
      <c r="C435" s="144" t="s">
        <v>1370</v>
      </c>
      <c r="D435" s="59">
        <v>431</v>
      </c>
      <c r="E435" s="4"/>
      <c r="F435" s="4"/>
      <c r="G435" s="4"/>
      <c r="H435" s="4"/>
      <c r="I435" s="108"/>
      <c r="J435" s="108"/>
      <c r="K435" s="108"/>
      <c r="L435" s="108"/>
      <c r="M435" s="4"/>
      <c r="N435" s="4"/>
      <c r="O435" s="4"/>
      <c r="P435" s="4"/>
      <c r="Q435" s="4"/>
    </row>
    <row r="436" spans="3:17">
      <c r="C436" s="144" t="s">
        <v>1371</v>
      </c>
      <c r="D436" s="59">
        <v>432</v>
      </c>
      <c r="E436" s="4"/>
      <c r="F436" s="4"/>
      <c r="G436" s="4"/>
      <c r="H436" s="4"/>
      <c r="I436" s="108"/>
      <c r="J436" s="108"/>
      <c r="K436" s="108"/>
      <c r="L436" s="108"/>
      <c r="M436" s="4"/>
      <c r="N436" s="4"/>
      <c r="O436" s="4"/>
      <c r="P436" s="4"/>
      <c r="Q436" s="4"/>
    </row>
    <row r="437" spans="3:17">
      <c r="C437" s="144" t="s">
        <v>1372</v>
      </c>
      <c r="D437" s="59">
        <v>433</v>
      </c>
      <c r="E437" s="4"/>
      <c r="F437" s="4"/>
      <c r="G437" s="4"/>
      <c r="H437" s="4"/>
      <c r="I437" s="108"/>
      <c r="J437" s="108"/>
      <c r="K437" s="108"/>
      <c r="L437" s="108"/>
      <c r="M437" s="4"/>
      <c r="N437" s="4"/>
      <c r="O437" s="4"/>
      <c r="P437" s="4"/>
      <c r="Q437" s="4"/>
    </row>
    <row r="438" spans="3:17">
      <c r="C438" s="144" t="s">
        <v>1373</v>
      </c>
      <c r="D438" s="59">
        <v>434</v>
      </c>
      <c r="E438" s="4"/>
      <c r="F438" s="4"/>
      <c r="G438" s="4"/>
      <c r="H438" s="4"/>
      <c r="I438" s="108"/>
      <c r="J438" s="108"/>
      <c r="K438" s="108"/>
      <c r="L438" s="108"/>
      <c r="M438" s="4"/>
      <c r="N438" s="4"/>
      <c r="O438" s="4"/>
      <c r="P438" s="4"/>
      <c r="Q438" s="4"/>
    </row>
    <row r="439" spans="3:17">
      <c r="C439" s="143" t="s">
        <v>785</v>
      </c>
      <c r="D439" s="59">
        <v>435</v>
      </c>
      <c r="E439" s="4"/>
      <c r="F439" s="4"/>
      <c r="G439" s="4"/>
      <c r="H439" s="4"/>
      <c r="I439" s="108"/>
      <c r="J439" s="108"/>
      <c r="K439" s="108"/>
      <c r="L439" s="108"/>
      <c r="M439" s="4"/>
      <c r="N439" s="4"/>
      <c r="O439" s="4"/>
      <c r="P439" s="4"/>
      <c r="Q439" s="4"/>
    </row>
    <row r="440" spans="3:17">
      <c r="C440" s="143" t="s">
        <v>786</v>
      </c>
      <c r="D440" s="59">
        <v>436</v>
      </c>
      <c r="E440" s="4"/>
      <c r="F440" s="4"/>
      <c r="G440" s="4"/>
      <c r="H440" s="4"/>
      <c r="I440" s="108"/>
      <c r="J440" s="108"/>
      <c r="K440" s="108"/>
      <c r="L440" s="108"/>
      <c r="M440" s="4"/>
      <c r="N440" s="4"/>
      <c r="O440" s="4"/>
      <c r="P440" s="4"/>
      <c r="Q440" s="4"/>
    </row>
    <row r="441" spans="3:17">
      <c r="C441" s="143" t="s">
        <v>787</v>
      </c>
      <c r="D441" s="59">
        <v>437</v>
      </c>
      <c r="E441" s="4"/>
      <c r="F441" s="4"/>
      <c r="G441" s="4"/>
      <c r="H441" s="4"/>
      <c r="I441" s="108"/>
      <c r="J441" s="108"/>
      <c r="K441" s="108"/>
      <c r="L441" s="108"/>
      <c r="M441" s="4"/>
      <c r="N441" s="4"/>
      <c r="O441" s="4"/>
      <c r="P441" s="4"/>
      <c r="Q441" s="4"/>
    </row>
    <row r="442" spans="3:17">
      <c r="C442" s="143" t="s">
        <v>788</v>
      </c>
      <c r="D442" s="59">
        <v>438</v>
      </c>
      <c r="E442" s="4"/>
      <c r="F442" s="4"/>
      <c r="G442" s="4"/>
      <c r="H442" s="4"/>
      <c r="I442" s="108"/>
      <c r="J442" s="108"/>
      <c r="K442" s="108"/>
      <c r="L442" s="108"/>
      <c r="M442" s="4"/>
      <c r="N442" s="4"/>
      <c r="O442" s="4"/>
      <c r="P442" s="4"/>
      <c r="Q442" s="4"/>
    </row>
    <row r="443" spans="3:17">
      <c r="C443" s="143" t="s">
        <v>789</v>
      </c>
      <c r="D443" s="59">
        <v>439</v>
      </c>
      <c r="E443" s="4"/>
      <c r="F443" s="4"/>
      <c r="G443" s="4"/>
      <c r="H443" s="4"/>
      <c r="I443" s="108"/>
      <c r="J443" s="108"/>
      <c r="K443" s="108"/>
      <c r="L443" s="108"/>
      <c r="M443" s="4"/>
      <c r="N443" s="4"/>
      <c r="O443" s="4"/>
      <c r="P443" s="4"/>
      <c r="Q443" s="4"/>
    </row>
    <row r="444" spans="3:17">
      <c r="C444" s="144" t="s">
        <v>790</v>
      </c>
      <c r="D444" s="59">
        <v>440</v>
      </c>
      <c r="E444" s="4"/>
      <c r="F444" s="4"/>
      <c r="G444" s="4"/>
      <c r="H444" s="4"/>
      <c r="I444" s="108"/>
      <c r="J444" s="108"/>
      <c r="K444" s="108"/>
      <c r="L444" s="108"/>
      <c r="M444" s="4"/>
      <c r="N444" s="4"/>
      <c r="O444" s="4"/>
      <c r="P444" s="4"/>
      <c r="Q444" s="4"/>
    </row>
    <row r="445" spans="3:17">
      <c r="C445" s="143" t="s">
        <v>791</v>
      </c>
      <c r="D445" s="59">
        <v>441</v>
      </c>
      <c r="E445" s="4"/>
      <c r="F445" s="4"/>
      <c r="G445" s="4"/>
      <c r="H445" s="4"/>
      <c r="I445" s="108"/>
      <c r="J445" s="108"/>
      <c r="K445" s="108"/>
      <c r="L445" s="108"/>
      <c r="M445" s="4"/>
      <c r="N445" s="4"/>
      <c r="O445" s="4"/>
      <c r="P445" s="4"/>
      <c r="Q445" s="4"/>
    </row>
    <row r="446" spans="3:17">
      <c r="C446" s="144" t="s">
        <v>792</v>
      </c>
      <c r="D446" s="59">
        <v>442</v>
      </c>
      <c r="E446" s="4"/>
      <c r="F446" s="4"/>
      <c r="G446" s="4"/>
      <c r="H446" s="4"/>
      <c r="I446" s="108"/>
      <c r="J446" s="108"/>
      <c r="K446" s="108"/>
      <c r="L446" s="108"/>
      <c r="M446" s="4"/>
      <c r="N446" s="4"/>
      <c r="O446" s="4"/>
      <c r="P446" s="4"/>
      <c r="Q446" s="4"/>
    </row>
    <row r="447" spans="3:17">
      <c r="C447" s="144" t="s">
        <v>793</v>
      </c>
      <c r="D447" s="59">
        <v>443</v>
      </c>
      <c r="E447" s="4"/>
      <c r="F447" s="4"/>
      <c r="G447" s="4"/>
      <c r="H447" s="4"/>
      <c r="I447" s="108"/>
      <c r="J447" s="108"/>
      <c r="K447" s="108"/>
      <c r="L447" s="108"/>
      <c r="M447" s="4"/>
      <c r="N447" s="4"/>
      <c r="O447" s="4"/>
      <c r="P447" s="4"/>
      <c r="Q447" s="4"/>
    </row>
    <row r="448" spans="3:17">
      <c r="C448" s="143" t="s">
        <v>794</v>
      </c>
      <c r="D448" s="59">
        <v>444</v>
      </c>
      <c r="E448" s="4"/>
      <c r="F448" s="4"/>
      <c r="G448" s="4"/>
      <c r="H448" s="4"/>
      <c r="I448" s="108"/>
      <c r="J448" s="108"/>
      <c r="K448" s="108"/>
      <c r="L448" s="108"/>
      <c r="M448" s="4"/>
      <c r="N448" s="4"/>
      <c r="O448" s="4"/>
      <c r="P448" s="4"/>
      <c r="Q448" s="4"/>
    </row>
    <row r="449" spans="3:17">
      <c r="C449" s="144" t="s">
        <v>1344</v>
      </c>
      <c r="D449" s="59">
        <v>445</v>
      </c>
      <c r="E449" s="4"/>
      <c r="F449" s="4"/>
      <c r="G449" s="4"/>
      <c r="H449" s="4"/>
      <c r="I449" s="108"/>
      <c r="J449" s="108"/>
      <c r="K449" s="108"/>
      <c r="L449" s="108"/>
      <c r="M449" s="4"/>
      <c r="N449" s="4"/>
      <c r="O449" s="4"/>
      <c r="P449" s="4"/>
      <c r="Q449" s="4"/>
    </row>
    <row r="450" spans="3:17">
      <c r="C450" s="143" t="s">
        <v>795</v>
      </c>
      <c r="D450" s="59">
        <v>446</v>
      </c>
      <c r="E450" s="4"/>
      <c r="F450" s="4"/>
      <c r="G450" s="4"/>
      <c r="H450" s="4"/>
      <c r="I450" s="108"/>
      <c r="J450" s="108"/>
      <c r="K450" s="108"/>
      <c r="L450" s="108"/>
      <c r="M450" s="4"/>
      <c r="N450" s="4"/>
      <c r="O450" s="4"/>
      <c r="P450" s="4"/>
      <c r="Q450" s="4"/>
    </row>
    <row r="451" spans="3:17">
      <c r="C451" s="143" t="s">
        <v>796</v>
      </c>
      <c r="D451" s="59">
        <v>447</v>
      </c>
      <c r="E451" s="4"/>
      <c r="F451" s="4"/>
      <c r="G451" s="4"/>
      <c r="H451" s="4"/>
      <c r="I451" s="108"/>
      <c r="J451" s="108"/>
      <c r="K451" s="108"/>
      <c r="L451" s="108"/>
      <c r="M451" s="4"/>
      <c r="N451" s="4"/>
      <c r="O451" s="4"/>
      <c r="P451" s="4"/>
      <c r="Q451" s="4"/>
    </row>
    <row r="452" spans="3:17">
      <c r="C452" s="143" t="s">
        <v>797</v>
      </c>
      <c r="D452" s="59">
        <v>448</v>
      </c>
      <c r="E452" s="4"/>
      <c r="F452" s="4"/>
      <c r="G452" s="4"/>
      <c r="H452" s="4"/>
      <c r="I452" s="108"/>
      <c r="J452" s="108"/>
      <c r="K452" s="108"/>
      <c r="L452" s="108"/>
      <c r="M452" s="4"/>
      <c r="N452" s="4"/>
      <c r="O452" s="4"/>
      <c r="P452" s="4"/>
      <c r="Q452" s="4"/>
    </row>
    <row r="453" spans="3:17">
      <c r="C453" s="144" t="s">
        <v>798</v>
      </c>
      <c r="D453" s="59">
        <v>449</v>
      </c>
      <c r="E453" s="4"/>
      <c r="F453" s="4"/>
      <c r="G453" s="4"/>
      <c r="H453" s="4"/>
      <c r="I453" s="108"/>
      <c r="J453" s="108"/>
      <c r="K453" s="108"/>
      <c r="L453" s="108"/>
      <c r="M453" s="4"/>
      <c r="N453" s="4"/>
      <c r="O453" s="4"/>
      <c r="P453" s="4"/>
      <c r="Q453" s="4"/>
    </row>
    <row r="454" spans="3:17">
      <c r="C454" s="144" t="s">
        <v>799</v>
      </c>
      <c r="D454" s="59">
        <v>450</v>
      </c>
      <c r="E454" s="4"/>
      <c r="F454" s="4"/>
      <c r="G454" s="4"/>
      <c r="H454" s="4"/>
      <c r="I454" s="108"/>
      <c r="J454" s="108"/>
      <c r="K454" s="108"/>
      <c r="L454" s="108"/>
      <c r="M454" s="4"/>
      <c r="N454" s="4"/>
      <c r="O454" s="4"/>
      <c r="P454" s="4"/>
      <c r="Q454" s="4"/>
    </row>
    <row r="455" spans="3:17">
      <c r="C455" s="144" t="s">
        <v>800</v>
      </c>
      <c r="D455" s="59">
        <v>451</v>
      </c>
      <c r="E455" s="4"/>
      <c r="F455" s="4"/>
      <c r="G455" s="4"/>
      <c r="H455" s="4"/>
      <c r="I455" s="108"/>
      <c r="J455" s="108"/>
      <c r="K455" s="108"/>
      <c r="L455" s="108"/>
      <c r="M455" s="4"/>
      <c r="N455" s="4"/>
      <c r="O455" s="4"/>
      <c r="P455" s="4"/>
      <c r="Q455" s="4"/>
    </row>
    <row r="456" spans="3:17">
      <c r="C456" s="144" t="s">
        <v>801</v>
      </c>
      <c r="D456" s="59">
        <v>452</v>
      </c>
      <c r="E456" s="4"/>
      <c r="F456" s="4"/>
      <c r="G456" s="4"/>
      <c r="H456" s="4"/>
      <c r="I456" s="108"/>
      <c r="J456" s="108"/>
      <c r="K456" s="108"/>
      <c r="L456" s="108"/>
      <c r="M456" s="4"/>
      <c r="N456" s="4"/>
      <c r="O456" s="4"/>
      <c r="P456" s="4"/>
      <c r="Q456" s="4"/>
    </row>
    <row r="457" spans="3:17">
      <c r="C457" s="144" t="s">
        <v>802</v>
      </c>
      <c r="D457" s="59">
        <v>453</v>
      </c>
      <c r="E457" s="4"/>
      <c r="F457" s="4"/>
      <c r="G457" s="4"/>
      <c r="H457" s="4"/>
      <c r="I457" s="108"/>
      <c r="J457" s="108"/>
      <c r="K457" s="108"/>
      <c r="L457" s="108"/>
      <c r="M457" s="4"/>
      <c r="N457" s="4"/>
      <c r="O457" s="4"/>
      <c r="P457" s="4"/>
      <c r="Q457" s="4"/>
    </row>
    <row r="458" spans="3:17">
      <c r="C458" s="143" t="s">
        <v>803</v>
      </c>
      <c r="D458" s="59">
        <v>454</v>
      </c>
      <c r="E458" s="4"/>
      <c r="F458" s="4"/>
      <c r="G458" s="4"/>
      <c r="H458" s="4"/>
      <c r="I458" s="108"/>
      <c r="J458" s="108"/>
      <c r="K458" s="108"/>
      <c r="L458" s="108"/>
      <c r="M458" s="4"/>
      <c r="N458" s="4"/>
      <c r="O458" s="4"/>
      <c r="P458" s="4"/>
      <c r="Q458" s="4"/>
    </row>
    <row r="459" spans="3:17">
      <c r="C459" s="144" t="s">
        <v>804</v>
      </c>
      <c r="D459" s="59">
        <v>455</v>
      </c>
      <c r="E459" s="4"/>
      <c r="F459" s="4"/>
      <c r="G459" s="4"/>
      <c r="H459" s="4"/>
      <c r="I459" s="108"/>
      <c r="J459" s="108"/>
      <c r="K459" s="108"/>
      <c r="L459" s="108"/>
      <c r="M459" s="4"/>
      <c r="N459" s="4"/>
      <c r="O459" s="4"/>
      <c r="P459" s="4"/>
      <c r="Q459" s="4"/>
    </row>
    <row r="460" spans="3:17">
      <c r="C460" s="144" t="s">
        <v>805</v>
      </c>
      <c r="D460" s="59">
        <v>456</v>
      </c>
      <c r="E460" s="4"/>
      <c r="F460" s="4"/>
      <c r="G460" s="4"/>
      <c r="H460" s="4"/>
      <c r="I460" s="108"/>
      <c r="J460" s="108"/>
      <c r="K460" s="108"/>
      <c r="L460" s="108"/>
      <c r="M460" s="4"/>
      <c r="N460" s="4"/>
      <c r="O460" s="4"/>
      <c r="P460" s="4"/>
      <c r="Q460" s="4"/>
    </row>
    <row r="461" spans="3:17">
      <c r="C461" s="144" t="s">
        <v>806</v>
      </c>
      <c r="D461" s="59">
        <v>457</v>
      </c>
      <c r="E461" s="4"/>
      <c r="F461" s="4"/>
      <c r="G461" s="4"/>
      <c r="H461" s="4"/>
      <c r="I461" s="108"/>
      <c r="J461" s="108"/>
      <c r="K461" s="108"/>
      <c r="L461" s="108"/>
      <c r="M461" s="4"/>
      <c r="N461" s="4"/>
      <c r="O461" s="4"/>
      <c r="P461" s="4"/>
      <c r="Q461" s="4"/>
    </row>
    <row r="462" spans="3:17">
      <c r="C462" s="144" t="s">
        <v>807</v>
      </c>
      <c r="D462" s="59">
        <v>458</v>
      </c>
      <c r="E462" s="4"/>
      <c r="F462" s="4"/>
      <c r="G462" s="4"/>
      <c r="H462" s="4"/>
      <c r="I462" s="108"/>
      <c r="J462" s="108"/>
      <c r="K462" s="108"/>
      <c r="L462" s="108"/>
      <c r="M462" s="4"/>
      <c r="N462" s="4"/>
      <c r="O462" s="4"/>
      <c r="P462" s="4"/>
      <c r="Q462" s="4"/>
    </row>
    <row r="463" spans="3:17">
      <c r="C463" s="143" t="s">
        <v>808</v>
      </c>
      <c r="D463" s="59">
        <v>459</v>
      </c>
      <c r="E463" s="4"/>
      <c r="F463" s="4"/>
      <c r="G463" s="4"/>
      <c r="H463" s="4"/>
      <c r="I463" s="108"/>
      <c r="J463" s="108"/>
      <c r="K463" s="108"/>
      <c r="L463" s="108"/>
      <c r="M463" s="4"/>
      <c r="N463" s="4"/>
      <c r="O463" s="4"/>
      <c r="P463" s="4"/>
      <c r="Q463" s="4"/>
    </row>
    <row r="464" spans="3:17">
      <c r="C464" s="143" t="s">
        <v>809</v>
      </c>
      <c r="D464" s="59">
        <v>460</v>
      </c>
      <c r="E464" s="4"/>
      <c r="F464" s="4"/>
      <c r="G464" s="4"/>
      <c r="H464" s="4"/>
      <c r="I464" s="108"/>
      <c r="J464" s="108"/>
      <c r="K464" s="108"/>
      <c r="L464" s="108"/>
      <c r="M464" s="4"/>
      <c r="N464" s="4"/>
      <c r="O464" s="4"/>
      <c r="P464" s="4"/>
      <c r="Q464" s="4"/>
    </row>
    <row r="465" spans="3:17">
      <c r="C465" s="143" t="s">
        <v>810</v>
      </c>
      <c r="D465" s="59">
        <v>461</v>
      </c>
      <c r="E465" s="4"/>
      <c r="F465" s="4"/>
      <c r="G465" s="4"/>
      <c r="H465" s="4"/>
      <c r="I465" s="108"/>
      <c r="J465" s="108"/>
      <c r="K465" s="108"/>
      <c r="L465" s="108"/>
      <c r="M465" s="4"/>
      <c r="N465" s="4"/>
      <c r="O465" s="4"/>
      <c r="P465" s="4"/>
      <c r="Q465" s="4"/>
    </row>
    <row r="466" spans="3:17">
      <c r="C466" s="144" t="s">
        <v>811</v>
      </c>
      <c r="D466" s="59">
        <v>462</v>
      </c>
      <c r="E466" s="4"/>
      <c r="F466" s="4"/>
      <c r="G466" s="4"/>
      <c r="H466" s="4"/>
      <c r="I466" s="108"/>
      <c r="J466" s="108"/>
      <c r="K466" s="108"/>
      <c r="L466" s="108"/>
      <c r="M466" s="4"/>
      <c r="N466" s="4"/>
      <c r="O466" s="4"/>
      <c r="P466" s="4"/>
      <c r="Q466" s="4"/>
    </row>
    <row r="467" spans="3:17">
      <c r="C467" s="144" t="s">
        <v>812</v>
      </c>
      <c r="D467" s="59">
        <v>463</v>
      </c>
      <c r="E467" s="4"/>
      <c r="F467" s="4"/>
      <c r="G467" s="4"/>
      <c r="H467" s="4"/>
      <c r="I467" s="108"/>
      <c r="J467" s="108"/>
      <c r="K467" s="108"/>
      <c r="L467" s="108"/>
      <c r="M467" s="4"/>
      <c r="N467" s="4"/>
      <c r="O467" s="4"/>
      <c r="P467" s="4"/>
      <c r="Q467" s="4"/>
    </row>
    <row r="468" spans="3:17">
      <c r="C468" s="143" t="s">
        <v>813</v>
      </c>
      <c r="D468" s="59">
        <v>464</v>
      </c>
      <c r="E468" s="4"/>
      <c r="F468" s="4"/>
      <c r="G468" s="4"/>
      <c r="H468" s="4"/>
      <c r="I468" s="108"/>
      <c r="J468" s="108"/>
      <c r="K468" s="108"/>
      <c r="L468" s="108"/>
      <c r="M468" s="4"/>
      <c r="N468" s="4"/>
      <c r="O468" s="4"/>
      <c r="P468" s="4"/>
      <c r="Q468" s="4"/>
    </row>
    <row r="469" spans="3:17">
      <c r="C469" s="144" t="s">
        <v>814</v>
      </c>
      <c r="D469" s="59">
        <v>465</v>
      </c>
      <c r="E469" s="4"/>
      <c r="F469" s="4"/>
      <c r="G469" s="4"/>
      <c r="H469" s="4"/>
      <c r="I469" s="108"/>
      <c r="J469" s="108"/>
      <c r="K469" s="108"/>
      <c r="L469" s="108"/>
      <c r="M469" s="4"/>
      <c r="N469" s="4"/>
      <c r="O469" s="4"/>
      <c r="P469" s="4"/>
      <c r="Q469" s="4"/>
    </row>
    <row r="470" spans="3:17">
      <c r="C470" s="144" t="s">
        <v>815</v>
      </c>
      <c r="D470" s="59">
        <v>466</v>
      </c>
      <c r="E470" s="4"/>
      <c r="F470" s="4"/>
      <c r="G470" s="4"/>
      <c r="H470" s="4"/>
      <c r="I470" s="108"/>
      <c r="J470" s="108"/>
      <c r="K470" s="108"/>
      <c r="L470" s="108"/>
      <c r="M470" s="4"/>
      <c r="N470" s="4"/>
      <c r="O470" s="4"/>
      <c r="P470" s="4"/>
      <c r="Q470" s="4"/>
    </row>
    <row r="471" spans="3:17">
      <c r="C471" s="144" t="s">
        <v>816</v>
      </c>
      <c r="D471" s="59">
        <v>467</v>
      </c>
      <c r="E471" s="4"/>
      <c r="F471" s="4"/>
      <c r="G471" s="4"/>
      <c r="H471" s="4"/>
      <c r="I471" s="108"/>
      <c r="J471" s="108"/>
      <c r="K471" s="108"/>
      <c r="L471" s="108"/>
      <c r="M471" s="4"/>
      <c r="N471" s="4"/>
      <c r="O471" s="4"/>
      <c r="P471" s="4"/>
      <c r="Q471" s="4"/>
    </row>
    <row r="472" spans="3:17">
      <c r="C472" s="144" t="s">
        <v>817</v>
      </c>
      <c r="D472" s="59">
        <v>468</v>
      </c>
      <c r="E472" s="4"/>
      <c r="F472" s="4"/>
      <c r="G472" s="4"/>
      <c r="H472" s="4"/>
      <c r="I472" s="108"/>
      <c r="J472" s="108"/>
      <c r="K472" s="108"/>
      <c r="L472" s="108"/>
      <c r="M472" s="4"/>
      <c r="N472" s="4"/>
      <c r="O472" s="4"/>
      <c r="P472" s="4"/>
      <c r="Q472" s="4"/>
    </row>
    <row r="473" spans="3:17">
      <c r="C473" s="144" t="s">
        <v>818</v>
      </c>
      <c r="D473" s="59">
        <v>469</v>
      </c>
      <c r="E473" s="4"/>
      <c r="F473" s="4"/>
      <c r="G473" s="4"/>
      <c r="H473" s="4"/>
      <c r="I473" s="108"/>
      <c r="J473" s="108"/>
      <c r="K473" s="108"/>
      <c r="L473" s="108"/>
      <c r="M473" s="4"/>
      <c r="N473" s="4"/>
      <c r="O473" s="4"/>
      <c r="P473" s="4"/>
      <c r="Q473" s="4"/>
    </row>
    <row r="474" spans="3:17">
      <c r="C474" s="143" t="s">
        <v>819</v>
      </c>
      <c r="D474" s="59">
        <v>470</v>
      </c>
      <c r="E474" s="4"/>
      <c r="F474" s="4"/>
      <c r="G474" s="4"/>
      <c r="H474" s="4"/>
      <c r="I474" s="108"/>
      <c r="J474" s="108"/>
      <c r="K474" s="108"/>
      <c r="L474" s="108"/>
      <c r="M474" s="4"/>
      <c r="N474" s="4"/>
      <c r="O474" s="4"/>
      <c r="P474" s="4"/>
      <c r="Q474" s="4"/>
    </row>
    <row r="475" spans="3:17">
      <c r="C475" s="144" t="s">
        <v>820</v>
      </c>
      <c r="D475" s="59">
        <v>471</v>
      </c>
      <c r="E475" s="4"/>
      <c r="F475" s="4"/>
      <c r="G475" s="4"/>
      <c r="H475" s="4"/>
      <c r="I475" s="108"/>
      <c r="J475" s="108"/>
      <c r="K475" s="108"/>
      <c r="L475" s="108"/>
      <c r="M475" s="4"/>
      <c r="N475" s="4"/>
      <c r="O475" s="4"/>
      <c r="P475" s="4"/>
      <c r="Q475" s="4"/>
    </row>
    <row r="476" spans="3:17">
      <c r="C476" s="144" t="s">
        <v>821</v>
      </c>
      <c r="D476" s="59">
        <v>472</v>
      </c>
      <c r="E476" s="4"/>
      <c r="F476" s="4"/>
      <c r="G476" s="4"/>
      <c r="H476" s="4"/>
      <c r="I476" s="108"/>
      <c r="J476" s="108"/>
      <c r="K476" s="108"/>
      <c r="L476" s="108"/>
      <c r="M476" s="4"/>
      <c r="N476" s="4"/>
      <c r="O476" s="4"/>
      <c r="P476" s="4"/>
      <c r="Q476" s="4"/>
    </row>
    <row r="477" spans="3:17">
      <c r="C477" s="143" t="s">
        <v>822</v>
      </c>
      <c r="D477" s="59">
        <v>473</v>
      </c>
      <c r="E477" s="4"/>
      <c r="F477" s="4"/>
      <c r="G477" s="4"/>
      <c r="H477" s="4"/>
      <c r="I477" s="108"/>
      <c r="J477" s="108"/>
      <c r="K477" s="108"/>
      <c r="L477" s="108"/>
      <c r="M477" s="4"/>
      <c r="N477" s="4"/>
      <c r="O477" s="4"/>
      <c r="P477" s="4"/>
      <c r="Q477" s="4"/>
    </row>
    <row r="478" spans="3:17">
      <c r="C478" s="144" t="s">
        <v>823</v>
      </c>
      <c r="D478" s="59">
        <v>474</v>
      </c>
      <c r="E478" s="4"/>
      <c r="F478" s="4"/>
      <c r="G478" s="4"/>
      <c r="H478" s="4"/>
      <c r="I478" s="108"/>
      <c r="J478" s="108"/>
      <c r="K478" s="108"/>
      <c r="L478" s="108"/>
      <c r="M478" s="4"/>
      <c r="N478" s="4"/>
      <c r="O478" s="4"/>
      <c r="P478" s="4"/>
      <c r="Q478" s="4"/>
    </row>
    <row r="479" spans="3:17">
      <c r="C479" s="144" t="s">
        <v>824</v>
      </c>
      <c r="D479" s="59">
        <v>475</v>
      </c>
      <c r="E479" s="4"/>
      <c r="F479" s="4"/>
      <c r="G479" s="4"/>
      <c r="H479" s="4"/>
      <c r="I479" s="108"/>
      <c r="J479" s="108"/>
      <c r="K479" s="108"/>
      <c r="L479" s="108"/>
      <c r="M479" s="4"/>
      <c r="N479" s="4"/>
      <c r="O479" s="4"/>
      <c r="P479" s="4"/>
      <c r="Q479" s="4"/>
    </row>
    <row r="480" spans="3:17">
      <c r="C480" s="143" t="s">
        <v>825</v>
      </c>
      <c r="D480" s="59">
        <v>476</v>
      </c>
      <c r="E480" s="4"/>
      <c r="F480" s="4"/>
      <c r="G480" s="4"/>
      <c r="H480" s="4"/>
      <c r="I480" s="108"/>
      <c r="J480" s="108"/>
      <c r="K480" s="108"/>
      <c r="L480" s="108"/>
      <c r="M480" s="4"/>
      <c r="N480" s="4"/>
      <c r="O480" s="4"/>
      <c r="P480" s="4"/>
      <c r="Q480" s="4"/>
    </row>
    <row r="481" spans="3:17">
      <c r="C481" s="143" t="s">
        <v>826</v>
      </c>
      <c r="D481" s="59">
        <v>477</v>
      </c>
      <c r="E481" s="4"/>
      <c r="F481" s="4"/>
      <c r="G481" s="4"/>
      <c r="H481" s="4"/>
      <c r="I481" s="108"/>
      <c r="J481" s="108"/>
      <c r="K481" s="108"/>
      <c r="L481" s="108"/>
      <c r="M481" s="4"/>
      <c r="N481" s="4"/>
      <c r="O481" s="4"/>
      <c r="P481" s="4"/>
      <c r="Q481" s="4"/>
    </row>
    <row r="482" spans="3:17">
      <c r="C482" s="143" t="s">
        <v>827</v>
      </c>
      <c r="D482" s="59">
        <v>478</v>
      </c>
      <c r="E482" s="4"/>
      <c r="F482" s="4"/>
      <c r="G482" s="4"/>
      <c r="H482" s="4"/>
      <c r="I482" s="108"/>
      <c r="J482" s="108"/>
      <c r="K482" s="108"/>
      <c r="L482" s="108"/>
      <c r="M482" s="4"/>
      <c r="N482" s="4"/>
      <c r="O482" s="4"/>
      <c r="P482" s="4"/>
      <c r="Q482" s="4"/>
    </row>
    <row r="483" spans="3:17">
      <c r="C483" s="143" t="s">
        <v>828</v>
      </c>
      <c r="D483" s="59">
        <v>479</v>
      </c>
      <c r="E483" s="108"/>
      <c r="F483" s="108"/>
      <c r="G483" s="4"/>
      <c r="H483" s="4"/>
      <c r="I483" s="108"/>
      <c r="J483" s="108"/>
      <c r="K483" s="108"/>
      <c r="L483" s="108"/>
      <c r="M483" s="4"/>
      <c r="N483" s="4"/>
      <c r="O483" s="4"/>
      <c r="P483" s="4"/>
      <c r="Q483" s="4"/>
    </row>
    <row r="484" spans="3:17">
      <c r="C484" s="144" t="s">
        <v>829</v>
      </c>
      <c r="D484" s="59">
        <v>480</v>
      </c>
      <c r="E484" s="108"/>
      <c r="F484" s="108"/>
      <c r="G484" s="4"/>
      <c r="H484" s="4"/>
      <c r="I484" s="108"/>
      <c r="J484" s="108"/>
      <c r="K484" s="108"/>
      <c r="L484" s="108"/>
      <c r="M484" s="4"/>
      <c r="N484" s="4"/>
      <c r="O484" s="4"/>
      <c r="P484" s="4"/>
      <c r="Q484" s="4"/>
    </row>
    <row r="485" spans="3:17">
      <c r="C485" s="144" t="s">
        <v>830</v>
      </c>
      <c r="D485" s="59">
        <v>481</v>
      </c>
      <c r="E485" s="108"/>
      <c r="F485" s="108"/>
      <c r="G485" s="4"/>
      <c r="H485" s="4"/>
      <c r="I485" s="108"/>
      <c r="J485" s="108"/>
      <c r="K485" s="108"/>
      <c r="L485" s="108"/>
      <c r="M485" s="4"/>
      <c r="N485" s="4"/>
      <c r="O485" s="4"/>
      <c r="P485" s="4"/>
      <c r="Q485" s="4"/>
    </row>
    <row r="486" spans="3:17">
      <c r="C486" s="144" t="s">
        <v>831</v>
      </c>
      <c r="D486" s="59">
        <v>482</v>
      </c>
      <c r="E486" s="108"/>
      <c r="F486" s="108"/>
      <c r="G486" s="4"/>
      <c r="H486" s="4"/>
      <c r="I486" s="108"/>
      <c r="J486" s="108"/>
      <c r="K486" s="108"/>
      <c r="L486" s="108"/>
      <c r="M486" s="4"/>
      <c r="N486" s="4"/>
      <c r="O486" s="4"/>
      <c r="P486" s="4"/>
      <c r="Q486" s="4"/>
    </row>
    <row r="487" spans="3:17">
      <c r="C487" s="143" t="s">
        <v>832</v>
      </c>
      <c r="D487" s="59">
        <v>483</v>
      </c>
      <c r="E487" s="108"/>
      <c r="F487" s="108"/>
      <c r="G487" s="4"/>
      <c r="H487" s="4"/>
      <c r="I487" s="108"/>
      <c r="J487" s="108"/>
      <c r="K487" s="108"/>
      <c r="L487" s="108"/>
      <c r="M487" s="4"/>
      <c r="N487" s="4"/>
      <c r="O487" s="4"/>
      <c r="P487" s="4"/>
      <c r="Q487" s="4"/>
    </row>
    <row r="488" spans="3:17">
      <c r="C488" s="143" t="s">
        <v>833</v>
      </c>
      <c r="D488" s="59">
        <v>484</v>
      </c>
      <c r="E488" s="108"/>
      <c r="F488" s="108"/>
      <c r="G488" s="4"/>
      <c r="H488" s="4"/>
      <c r="I488" s="108"/>
      <c r="J488" s="108"/>
      <c r="K488" s="108"/>
      <c r="L488" s="108"/>
      <c r="M488" s="4"/>
      <c r="N488" s="4"/>
      <c r="O488" s="4"/>
      <c r="P488" s="4"/>
      <c r="Q488" s="4"/>
    </row>
    <row r="489" spans="3:17">
      <c r="C489" s="144" t="s">
        <v>834</v>
      </c>
      <c r="D489" s="59">
        <v>485</v>
      </c>
      <c r="E489" s="108"/>
      <c r="F489" s="108"/>
      <c r="G489" s="4"/>
      <c r="H489" s="4"/>
      <c r="I489" s="108"/>
      <c r="J489" s="108"/>
      <c r="K489" s="108"/>
      <c r="L489" s="108"/>
      <c r="M489" s="4"/>
      <c r="N489" s="4"/>
      <c r="O489" s="4"/>
      <c r="P489" s="4"/>
      <c r="Q489" s="4"/>
    </row>
    <row r="490" spans="3:17">
      <c r="C490" s="144" t="s">
        <v>835</v>
      </c>
      <c r="D490" s="59">
        <v>486</v>
      </c>
      <c r="E490" s="108"/>
      <c r="F490" s="108"/>
      <c r="G490" s="4"/>
      <c r="H490" s="4"/>
      <c r="I490" s="108"/>
      <c r="J490" s="108"/>
      <c r="K490" s="108"/>
      <c r="L490" s="108"/>
      <c r="M490" s="4"/>
      <c r="N490" s="4"/>
      <c r="O490" s="4"/>
      <c r="P490" s="4"/>
      <c r="Q490" s="4"/>
    </row>
    <row r="491" spans="3:17">
      <c r="C491" s="144" t="s">
        <v>836</v>
      </c>
      <c r="D491" s="59">
        <v>487</v>
      </c>
      <c r="E491" s="108"/>
      <c r="F491" s="108"/>
      <c r="G491" s="4"/>
      <c r="H491" s="4"/>
      <c r="I491" s="108"/>
      <c r="J491" s="108"/>
      <c r="K491" s="108"/>
      <c r="L491" s="108"/>
      <c r="M491" s="4"/>
      <c r="N491" s="4"/>
      <c r="O491" s="4"/>
      <c r="P491" s="4"/>
      <c r="Q491" s="4"/>
    </row>
    <row r="492" spans="3:17">
      <c r="C492" s="143" t="s">
        <v>837</v>
      </c>
      <c r="D492" s="59">
        <v>488</v>
      </c>
      <c r="E492" s="108"/>
      <c r="F492" s="108"/>
      <c r="G492" s="4"/>
      <c r="H492" s="4"/>
      <c r="I492" s="108"/>
      <c r="J492" s="108"/>
      <c r="K492" s="108"/>
      <c r="L492" s="108"/>
      <c r="M492" s="4"/>
      <c r="N492" s="4"/>
      <c r="O492" s="4"/>
      <c r="P492" s="4"/>
      <c r="Q492" s="4"/>
    </row>
    <row r="493" spans="3:17">
      <c r="C493" s="143" t="s">
        <v>838</v>
      </c>
      <c r="D493" s="59">
        <v>489</v>
      </c>
      <c r="E493" s="108"/>
      <c r="F493" s="108"/>
      <c r="G493" s="4"/>
      <c r="H493" s="4"/>
      <c r="I493" s="108"/>
      <c r="J493" s="108"/>
      <c r="K493" s="108"/>
      <c r="L493" s="108"/>
      <c r="M493" s="4"/>
      <c r="N493" s="4"/>
      <c r="O493" s="4"/>
      <c r="P493" s="4"/>
      <c r="Q493" s="4"/>
    </row>
    <row r="494" spans="3:17">
      <c r="C494" s="143" t="s">
        <v>839</v>
      </c>
      <c r="D494" s="59">
        <v>490</v>
      </c>
      <c r="E494" s="108"/>
      <c r="F494" s="108"/>
      <c r="G494" s="4"/>
      <c r="H494" s="4"/>
      <c r="I494" s="108"/>
      <c r="J494" s="108"/>
      <c r="K494" s="108"/>
      <c r="L494" s="108"/>
      <c r="M494" s="4"/>
      <c r="N494" s="4"/>
      <c r="O494" s="4"/>
      <c r="P494" s="4"/>
      <c r="Q494" s="4"/>
    </row>
    <row r="495" spans="3:17">
      <c r="C495" s="144" t="s">
        <v>840</v>
      </c>
      <c r="D495" s="59">
        <v>491</v>
      </c>
      <c r="E495" s="108"/>
      <c r="F495" s="108"/>
      <c r="G495" s="4"/>
      <c r="H495" s="4"/>
      <c r="I495" s="108"/>
      <c r="J495" s="108"/>
      <c r="K495" s="108"/>
      <c r="L495" s="108"/>
      <c r="M495" s="4"/>
      <c r="N495" s="4"/>
      <c r="O495" s="4"/>
      <c r="P495" s="4"/>
      <c r="Q495" s="4"/>
    </row>
    <row r="496" spans="3:17">
      <c r="C496" s="144" t="s">
        <v>841</v>
      </c>
      <c r="D496" s="59">
        <v>492</v>
      </c>
      <c r="E496" s="108"/>
      <c r="F496" s="108"/>
      <c r="G496" s="4"/>
      <c r="H496" s="4"/>
      <c r="I496" s="108"/>
      <c r="J496" s="108"/>
      <c r="K496" s="108"/>
      <c r="L496" s="108"/>
      <c r="M496" s="4"/>
      <c r="N496" s="4"/>
      <c r="O496" s="4"/>
      <c r="P496" s="4"/>
      <c r="Q496" s="4"/>
    </row>
    <row r="497" spans="3:17">
      <c r="C497" s="143" t="s">
        <v>842</v>
      </c>
      <c r="D497" s="59">
        <v>493</v>
      </c>
      <c r="E497" s="108"/>
      <c r="F497" s="108"/>
      <c r="G497" s="4"/>
      <c r="H497" s="4"/>
      <c r="I497" s="108"/>
      <c r="J497" s="108"/>
      <c r="K497" s="108"/>
      <c r="L497" s="108"/>
      <c r="M497" s="4"/>
      <c r="N497" s="4"/>
      <c r="O497" s="4"/>
      <c r="P497" s="4"/>
      <c r="Q497" s="4"/>
    </row>
    <row r="498" spans="3:17">
      <c r="C498" s="143" t="s">
        <v>843</v>
      </c>
      <c r="D498" s="59">
        <v>494</v>
      </c>
      <c r="E498" s="108"/>
      <c r="F498" s="108"/>
      <c r="G498" s="4"/>
      <c r="H498" s="4"/>
      <c r="I498" s="108"/>
      <c r="J498" s="108"/>
      <c r="K498" s="108"/>
      <c r="L498" s="108"/>
      <c r="M498" s="4"/>
      <c r="N498" s="4"/>
      <c r="O498" s="4"/>
      <c r="P498" s="4"/>
      <c r="Q498" s="4"/>
    </row>
    <row r="499" spans="3:17">
      <c r="C499" s="143" t="s">
        <v>844</v>
      </c>
      <c r="D499" s="59">
        <v>495</v>
      </c>
      <c r="E499" s="108"/>
      <c r="F499" s="108"/>
      <c r="G499" s="4"/>
      <c r="H499" s="4"/>
      <c r="I499" s="108"/>
      <c r="J499" s="108"/>
      <c r="K499" s="108"/>
      <c r="L499" s="108"/>
      <c r="M499" s="4"/>
      <c r="N499" s="4"/>
      <c r="O499" s="4"/>
      <c r="P499" s="4"/>
      <c r="Q499" s="4"/>
    </row>
    <row r="500" spans="3:17">
      <c r="C500" s="143" t="s">
        <v>845</v>
      </c>
      <c r="D500" s="59">
        <v>496</v>
      </c>
      <c r="E500" s="108"/>
      <c r="F500" s="108"/>
      <c r="G500" s="4"/>
      <c r="H500" s="4"/>
      <c r="I500" s="108"/>
      <c r="J500" s="108"/>
      <c r="K500" s="108"/>
      <c r="L500" s="108"/>
      <c r="M500" s="4"/>
      <c r="N500" s="4"/>
      <c r="O500" s="4"/>
      <c r="P500" s="4"/>
      <c r="Q500" s="4"/>
    </row>
    <row r="501" spans="3:17">
      <c r="C501" s="144" t="s">
        <v>846</v>
      </c>
      <c r="D501" s="59">
        <v>497</v>
      </c>
      <c r="E501" s="108"/>
      <c r="F501" s="108"/>
      <c r="G501" s="4"/>
      <c r="H501" s="4"/>
      <c r="I501" s="108"/>
      <c r="J501" s="108"/>
      <c r="K501" s="108"/>
      <c r="L501" s="108"/>
      <c r="M501" s="4"/>
      <c r="N501" s="4"/>
      <c r="O501" s="4"/>
      <c r="P501" s="4"/>
      <c r="Q501" s="4"/>
    </row>
    <row r="502" spans="3:17">
      <c r="C502" s="144" t="s">
        <v>847</v>
      </c>
      <c r="D502" s="59">
        <v>498</v>
      </c>
      <c r="E502" s="108"/>
      <c r="F502" s="108"/>
      <c r="G502" s="4"/>
      <c r="H502" s="4"/>
      <c r="I502" s="108"/>
      <c r="J502" s="108"/>
      <c r="K502" s="108"/>
      <c r="L502" s="108"/>
      <c r="M502" s="4"/>
      <c r="N502" s="4"/>
      <c r="O502" s="4"/>
      <c r="P502" s="4"/>
      <c r="Q502" s="4"/>
    </row>
    <row r="503" spans="3:17">
      <c r="C503" s="143" t="s">
        <v>1345</v>
      </c>
      <c r="D503" s="59">
        <v>499</v>
      </c>
      <c r="E503" s="108"/>
      <c r="F503" s="108"/>
      <c r="G503" s="4"/>
      <c r="H503" s="4"/>
      <c r="I503" s="108"/>
      <c r="J503" s="108"/>
      <c r="K503" s="108"/>
      <c r="L503" s="108"/>
      <c r="M503" s="4"/>
      <c r="N503" s="4"/>
      <c r="O503" s="4"/>
      <c r="P503" s="4"/>
      <c r="Q503" s="4"/>
    </row>
    <row r="504" spans="3:17">
      <c r="C504" s="144" t="s">
        <v>848</v>
      </c>
      <c r="D504" s="59">
        <v>500</v>
      </c>
      <c r="E504" s="108"/>
      <c r="F504" s="108"/>
      <c r="G504" s="4"/>
      <c r="H504" s="4"/>
      <c r="I504" s="108"/>
      <c r="J504" s="108"/>
      <c r="K504" s="108"/>
      <c r="L504" s="108"/>
      <c r="M504" s="4"/>
      <c r="N504" s="4"/>
      <c r="O504" s="4"/>
      <c r="P504" s="4"/>
      <c r="Q504" s="4"/>
    </row>
    <row r="505" spans="3:17">
      <c r="C505" s="144" t="s">
        <v>849</v>
      </c>
      <c r="D505" s="59">
        <v>501</v>
      </c>
      <c r="E505" s="108"/>
      <c r="F505" s="108"/>
      <c r="G505" s="4"/>
      <c r="H505" s="4"/>
      <c r="I505" s="108"/>
      <c r="J505" s="108"/>
      <c r="K505" s="108"/>
      <c r="L505" s="108"/>
      <c r="M505" s="4"/>
      <c r="N505" s="4"/>
      <c r="O505" s="4"/>
      <c r="P505" s="4"/>
      <c r="Q505" s="4"/>
    </row>
    <row r="506" spans="3:17">
      <c r="C506" s="144" t="s">
        <v>850</v>
      </c>
      <c r="D506" s="59">
        <v>502</v>
      </c>
      <c r="E506" s="108"/>
      <c r="F506" s="108"/>
      <c r="G506" s="4"/>
      <c r="H506" s="4"/>
      <c r="I506" s="108"/>
      <c r="J506" s="108"/>
      <c r="K506" s="108"/>
      <c r="L506" s="108"/>
      <c r="M506" s="4"/>
      <c r="N506" s="4"/>
      <c r="O506" s="4"/>
      <c r="P506" s="4"/>
      <c r="Q506" s="4"/>
    </row>
    <row r="507" spans="3:17">
      <c r="C507" s="144" t="s">
        <v>851</v>
      </c>
      <c r="D507" s="59">
        <v>503</v>
      </c>
      <c r="E507" s="108"/>
      <c r="F507" s="108"/>
      <c r="G507" s="4"/>
      <c r="H507" s="4"/>
      <c r="I507" s="108"/>
      <c r="J507" s="108"/>
      <c r="K507" s="108"/>
      <c r="L507" s="108"/>
      <c r="M507" s="4"/>
      <c r="N507" s="4"/>
      <c r="O507" s="4"/>
      <c r="P507" s="4"/>
      <c r="Q507" s="4"/>
    </row>
    <row r="508" spans="3:17">
      <c r="C508" s="143" t="s">
        <v>852</v>
      </c>
      <c r="D508" s="59">
        <v>504</v>
      </c>
      <c r="E508" s="108"/>
      <c r="F508" s="108"/>
      <c r="G508" s="4"/>
      <c r="H508" s="4"/>
      <c r="I508" s="108"/>
      <c r="J508" s="108"/>
      <c r="K508" s="108"/>
      <c r="L508" s="108"/>
      <c r="M508" s="4"/>
      <c r="N508" s="4"/>
      <c r="O508" s="4"/>
      <c r="P508" s="4"/>
      <c r="Q508" s="4"/>
    </row>
    <row r="509" spans="3:17">
      <c r="C509" s="144" t="s">
        <v>853</v>
      </c>
      <c r="D509" s="59">
        <v>505</v>
      </c>
      <c r="E509" s="108"/>
      <c r="F509" s="108"/>
      <c r="G509" s="4"/>
      <c r="H509" s="4"/>
      <c r="I509" s="108"/>
      <c r="J509" s="108"/>
      <c r="K509" s="108"/>
      <c r="L509" s="108"/>
      <c r="M509" s="4"/>
      <c r="N509" s="4"/>
      <c r="O509" s="4"/>
      <c r="P509" s="4"/>
      <c r="Q509" s="4"/>
    </row>
    <row r="510" spans="3:17">
      <c r="C510" s="143" t="s">
        <v>854</v>
      </c>
      <c r="D510" s="59">
        <v>506</v>
      </c>
      <c r="E510" s="108"/>
      <c r="F510" s="108"/>
      <c r="G510" s="4"/>
      <c r="H510" s="4"/>
      <c r="I510" s="108"/>
      <c r="J510" s="108"/>
      <c r="K510" s="108"/>
      <c r="L510" s="108"/>
      <c r="M510" s="4"/>
      <c r="N510" s="4"/>
      <c r="O510" s="4"/>
      <c r="P510" s="4"/>
      <c r="Q510" s="4"/>
    </row>
    <row r="511" spans="3:17">
      <c r="C511" s="143" t="s">
        <v>855</v>
      </c>
      <c r="D511" s="59">
        <v>507</v>
      </c>
      <c r="E511" s="108"/>
      <c r="F511" s="108"/>
      <c r="G511" s="4"/>
      <c r="H511" s="4"/>
      <c r="I511" s="108"/>
      <c r="J511" s="108"/>
      <c r="K511" s="108"/>
      <c r="L511" s="108"/>
      <c r="M511" s="4"/>
      <c r="N511" s="4"/>
      <c r="O511" s="4"/>
      <c r="P511" s="4"/>
      <c r="Q511" s="4"/>
    </row>
    <row r="512" spans="3:17">
      <c r="C512" s="144" t="s">
        <v>856</v>
      </c>
      <c r="D512" s="59">
        <v>508</v>
      </c>
      <c r="E512" s="108"/>
      <c r="F512" s="108"/>
      <c r="G512" s="4"/>
      <c r="H512" s="4"/>
      <c r="I512" s="108"/>
      <c r="J512" s="108"/>
      <c r="K512" s="108"/>
      <c r="L512" s="108"/>
      <c r="M512" s="4"/>
      <c r="N512" s="4"/>
      <c r="O512" s="4"/>
      <c r="P512" s="4"/>
      <c r="Q512" s="4"/>
    </row>
    <row r="513" spans="3:17">
      <c r="C513" s="144" t="s">
        <v>857</v>
      </c>
      <c r="D513" s="59">
        <v>509</v>
      </c>
      <c r="E513" s="108"/>
      <c r="F513" s="108"/>
      <c r="G513" s="4"/>
      <c r="H513" s="4"/>
      <c r="I513" s="108"/>
      <c r="J513" s="108"/>
      <c r="K513" s="108"/>
      <c r="L513" s="108"/>
      <c r="M513" s="4"/>
      <c r="N513" s="4"/>
      <c r="O513" s="4"/>
      <c r="P513" s="4"/>
      <c r="Q513" s="4"/>
    </row>
    <row r="514" spans="3:17">
      <c r="C514" s="144" t="s">
        <v>858</v>
      </c>
      <c r="D514" s="59">
        <v>510</v>
      </c>
      <c r="E514" s="108"/>
      <c r="F514" s="108"/>
      <c r="G514" s="4"/>
      <c r="H514" s="4"/>
      <c r="I514" s="108"/>
      <c r="J514" s="108"/>
      <c r="K514" s="108"/>
      <c r="L514" s="108"/>
      <c r="M514" s="4"/>
      <c r="N514" s="4"/>
      <c r="O514" s="4"/>
      <c r="P514" s="4"/>
      <c r="Q514" s="4"/>
    </row>
    <row r="515" spans="3:17">
      <c r="C515" s="143" t="s">
        <v>859</v>
      </c>
      <c r="D515" s="59">
        <v>511</v>
      </c>
      <c r="E515" s="108"/>
      <c r="F515" s="108"/>
      <c r="G515" s="4"/>
      <c r="H515" s="4"/>
      <c r="I515" s="108"/>
      <c r="J515" s="108"/>
      <c r="K515" s="108"/>
      <c r="L515" s="108"/>
      <c r="M515" s="4"/>
      <c r="N515" s="4"/>
      <c r="O515" s="4"/>
      <c r="P515" s="4"/>
      <c r="Q515" s="4"/>
    </row>
    <row r="516" spans="3:17">
      <c r="C516" s="144" t="s">
        <v>860</v>
      </c>
      <c r="D516" s="59">
        <v>512</v>
      </c>
      <c r="E516" s="108"/>
      <c r="F516" s="108"/>
      <c r="G516" s="4"/>
      <c r="H516" s="4"/>
      <c r="I516" s="108"/>
      <c r="J516" s="108"/>
      <c r="K516" s="108"/>
      <c r="L516" s="108"/>
      <c r="M516" s="4"/>
      <c r="N516" s="4"/>
      <c r="O516" s="4"/>
      <c r="P516" s="4"/>
      <c r="Q516" s="4"/>
    </row>
    <row r="517" spans="3:17">
      <c r="C517" s="144" t="s">
        <v>861</v>
      </c>
      <c r="D517" s="59">
        <v>513</v>
      </c>
      <c r="E517" s="108"/>
      <c r="F517" s="108"/>
      <c r="G517" s="4"/>
      <c r="H517" s="4"/>
      <c r="I517" s="108"/>
      <c r="J517" s="108"/>
      <c r="K517" s="108"/>
      <c r="L517" s="108"/>
      <c r="M517" s="4"/>
      <c r="N517" s="4"/>
      <c r="O517" s="4"/>
      <c r="P517" s="4"/>
      <c r="Q517" s="4"/>
    </row>
    <row r="518" spans="3:17">
      <c r="C518" s="144" t="s">
        <v>862</v>
      </c>
      <c r="D518" s="59">
        <v>514</v>
      </c>
      <c r="E518" s="108"/>
      <c r="F518" s="108"/>
      <c r="G518" s="4"/>
      <c r="H518" s="4"/>
      <c r="I518" s="108"/>
      <c r="J518" s="108"/>
      <c r="K518" s="108"/>
      <c r="L518" s="108"/>
      <c r="M518" s="4"/>
      <c r="N518" s="4"/>
      <c r="O518" s="4"/>
      <c r="P518" s="4"/>
      <c r="Q518" s="4"/>
    </row>
    <row r="519" spans="3:17">
      <c r="C519" s="144" t="s">
        <v>863</v>
      </c>
      <c r="D519" s="59">
        <v>515</v>
      </c>
      <c r="E519" s="108"/>
      <c r="F519" s="108"/>
      <c r="G519" s="4"/>
      <c r="H519" s="4"/>
      <c r="I519" s="108"/>
      <c r="J519" s="108"/>
      <c r="K519" s="108"/>
      <c r="L519" s="108"/>
      <c r="M519" s="4"/>
      <c r="N519" s="4"/>
      <c r="O519" s="4"/>
      <c r="P519" s="4"/>
      <c r="Q519" s="4"/>
    </row>
    <row r="520" spans="3:17">
      <c r="C520" s="144" t="s">
        <v>864</v>
      </c>
      <c r="D520" s="59">
        <v>516</v>
      </c>
      <c r="E520" s="108"/>
      <c r="F520" s="108"/>
      <c r="G520" s="4"/>
      <c r="H520" s="4"/>
      <c r="I520" s="108"/>
      <c r="J520" s="108"/>
      <c r="K520" s="108"/>
      <c r="L520" s="108"/>
      <c r="M520" s="4"/>
      <c r="N520" s="4"/>
      <c r="O520" s="4"/>
      <c r="P520" s="4"/>
      <c r="Q520" s="4"/>
    </row>
    <row r="521" spans="3:17">
      <c r="C521" s="143" t="s">
        <v>865</v>
      </c>
      <c r="D521" s="59">
        <v>517</v>
      </c>
      <c r="E521" s="108"/>
      <c r="F521" s="108"/>
      <c r="G521" s="4"/>
      <c r="H521" s="4"/>
      <c r="I521" s="108"/>
      <c r="J521" s="108"/>
      <c r="K521" s="108"/>
      <c r="L521" s="108"/>
      <c r="M521" s="4"/>
      <c r="N521" s="4"/>
      <c r="O521" s="4"/>
      <c r="P521" s="4"/>
      <c r="Q521" s="4"/>
    </row>
    <row r="522" spans="3:17">
      <c r="C522" s="144" t="s">
        <v>866</v>
      </c>
      <c r="D522" s="59">
        <v>518</v>
      </c>
      <c r="E522" s="108"/>
      <c r="F522" s="108"/>
      <c r="G522" s="4"/>
      <c r="H522" s="4"/>
      <c r="I522" s="108"/>
      <c r="J522" s="108"/>
      <c r="K522" s="108"/>
      <c r="L522" s="108"/>
      <c r="M522" s="4"/>
      <c r="N522" s="4"/>
      <c r="O522" s="4"/>
      <c r="P522" s="4"/>
      <c r="Q522" s="4"/>
    </row>
    <row r="523" spans="3:17">
      <c r="C523" s="143" t="s">
        <v>867</v>
      </c>
      <c r="D523" s="59">
        <v>519</v>
      </c>
      <c r="E523" s="108"/>
      <c r="F523" s="108"/>
      <c r="G523" s="4"/>
      <c r="H523" s="4"/>
      <c r="I523" s="108"/>
      <c r="J523" s="108"/>
      <c r="K523" s="108"/>
      <c r="L523" s="108"/>
      <c r="M523" s="4"/>
      <c r="N523" s="4"/>
      <c r="O523" s="4"/>
      <c r="P523" s="4"/>
      <c r="Q523" s="4"/>
    </row>
    <row r="524" spans="3:17">
      <c r="C524" s="144" t="s">
        <v>868</v>
      </c>
      <c r="D524" s="59">
        <v>520</v>
      </c>
      <c r="E524" s="108"/>
      <c r="F524" s="108"/>
      <c r="G524" s="4"/>
      <c r="H524" s="4"/>
      <c r="I524" s="108"/>
      <c r="J524" s="108"/>
      <c r="K524" s="108"/>
      <c r="L524" s="108"/>
      <c r="M524" s="4"/>
      <c r="N524" s="4"/>
      <c r="O524" s="4"/>
      <c r="P524" s="4"/>
      <c r="Q524" s="4"/>
    </row>
    <row r="525" spans="3:17">
      <c r="C525" s="144" t="s">
        <v>869</v>
      </c>
      <c r="D525" s="59">
        <v>521</v>
      </c>
      <c r="E525" s="108"/>
      <c r="F525" s="108"/>
      <c r="G525" s="4"/>
      <c r="H525" s="4"/>
      <c r="I525" s="108"/>
      <c r="J525" s="108"/>
      <c r="K525" s="108"/>
      <c r="L525" s="108"/>
      <c r="M525" s="4"/>
      <c r="N525" s="4"/>
      <c r="O525" s="4"/>
      <c r="P525" s="4"/>
      <c r="Q525" s="4"/>
    </row>
    <row r="526" spans="3:17">
      <c r="C526" s="144" t="s">
        <v>870</v>
      </c>
      <c r="D526" s="59">
        <v>522</v>
      </c>
      <c r="E526" s="108"/>
      <c r="F526" s="108"/>
      <c r="G526" s="4"/>
      <c r="H526" s="4"/>
      <c r="I526" s="108"/>
      <c r="J526" s="108"/>
      <c r="K526" s="108"/>
      <c r="L526" s="108"/>
      <c r="M526" s="4"/>
      <c r="N526" s="4"/>
      <c r="O526" s="4"/>
      <c r="P526" s="4"/>
      <c r="Q526" s="4"/>
    </row>
    <row r="527" spans="3:17">
      <c r="C527" s="143" t="s">
        <v>871</v>
      </c>
      <c r="D527" s="59">
        <v>523</v>
      </c>
      <c r="E527" s="108"/>
      <c r="F527" s="108"/>
      <c r="G527" s="4"/>
      <c r="H527" s="4"/>
      <c r="I527" s="108"/>
      <c r="J527" s="108"/>
      <c r="K527" s="108"/>
      <c r="L527" s="108"/>
      <c r="M527" s="4"/>
      <c r="N527" s="4"/>
      <c r="O527" s="4"/>
      <c r="P527" s="4"/>
      <c r="Q527" s="4"/>
    </row>
    <row r="528" spans="3:17">
      <c r="C528" s="144" t="s">
        <v>872</v>
      </c>
      <c r="D528" s="59">
        <v>524</v>
      </c>
      <c r="E528" s="108"/>
      <c r="F528" s="108"/>
      <c r="G528" s="4"/>
      <c r="H528" s="4"/>
      <c r="I528" s="108"/>
      <c r="J528" s="108"/>
      <c r="K528" s="108"/>
      <c r="L528" s="108"/>
      <c r="M528" s="4"/>
      <c r="N528" s="4"/>
      <c r="O528" s="4"/>
      <c r="P528" s="4"/>
      <c r="Q528" s="4"/>
    </row>
    <row r="529" spans="3:17">
      <c r="C529" s="143" t="s">
        <v>873</v>
      </c>
      <c r="D529" s="59">
        <v>525</v>
      </c>
      <c r="E529" s="108"/>
      <c r="F529" s="108"/>
      <c r="G529" s="4"/>
      <c r="H529" s="4"/>
      <c r="I529" s="108"/>
      <c r="J529" s="108"/>
      <c r="K529" s="108"/>
      <c r="L529" s="108"/>
      <c r="M529" s="4"/>
      <c r="N529" s="4"/>
      <c r="O529" s="4"/>
      <c r="P529" s="4"/>
      <c r="Q529" s="4"/>
    </row>
    <row r="530" spans="3:17">
      <c r="C530" s="143" t="s">
        <v>874</v>
      </c>
      <c r="D530" s="59">
        <v>526</v>
      </c>
      <c r="E530" s="108"/>
      <c r="F530" s="108"/>
      <c r="G530" s="4"/>
      <c r="H530" s="4"/>
      <c r="I530" s="108"/>
      <c r="J530" s="108"/>
      <c r="K530" s="108"/>
      <c r="L530" s="108"/>
      <c r="M530" s="4"/>
      <c r="N530" s="4"/>
      <c r="O530" s="4"/>
      <c r="P530" s="4"/>
      <c r="Q530" s="4"/>
    </row>
    <row r="531" spans="3:17">
      <c r="C531" s="144" t="s">
        <v>875</v>
      </c>
      <c r="D531" s="59">
        <v>527</v>
      </c>
      <c r="E531" s="108"/>
      <c r="F531" s="108"/>
      <c r="G531" s="4"/>
      <c r="H531" s="4"/>
      <c r="I531" s="108"/>
      <c r="J531" s="108"/>
      <c r="K531" s="108"/>
      <c r="L531" s="108"/>
      <c r="M531" s="4"/>
      <c r="N531" s="4"/>
      <c r="O531" s="4"/>
      <c r="P531" s="4"/>
      <c r="Q531" s="4"/>
    </row>
    <row r="532" spans="3:17">
      <c r="C532" s="143" t="s">
        <v>876</v>
      </c>
      <c r="D532" s="59">
        <v>528</v>
      </c>
      <c r="E532" s="108"/>
      <c r="F532" s="108"/>
      <c r="G532" s="4"/>
      <c r="H532" s="4"/>
      <c r="I532" s="108"/>
      <c r="J532" s="108"/>
      <c r="K532" s="108"/>
      <c r="L532" s="108"/>
      <c r="M532" s="4"/>
      <c r="N532" s="4"/>
      <c r="O532" s="4"/>
      <c r="P532" s="4"/>
      <c r="Q532" s="4"/>
    </row>
    <row r="533" spans="3:17">
      <c r="C533" s="144" t="s">
        <v>877</v>
      </c>
      <c r="D533" s="59">
        <v>529</v>
      </c>
      <c r="E533" s="108"/>
      <c r="F533" s="108"/>
      <c r="G533" s="4"/>
      <c r="H533" s="4"/>
      <c r="I533" s="108"/>
      <c r="J533" s="108"/>
      <c r="K533" s="108"/>
      <c r="L533" s="108"/>
      <c r="M533" s="4"/>
      <c r="N533" s="4"/>
      <c r="O533" s="4"/>
      <c r="P533" s="4"/>
      <c r="Q533" s="4"/>
    </row>
    <row r="534" spans="3:17">
      <c r="C534" s="144" t="s">
        <v>878</v>
      </c>
      <c r="D534" s="59">
        <v>530</v>
      </c>
      <c r="E534" s="108"/>
      <c r="F534" s="108"/>
      <c r="G534" s="4"/>
      <c r="H534" s="4"/>
      <c r="I534" s="108"/>
      <c r="J534" s="108"/>
      <c r="K534" s="108"/>
      <c r="L534" s="108"/>
      <c r="M534" s="4"/>
      <c r="N534" s="4"/>
      <c r="O534" s="4"/>
      <c r="P534" s="4"/>
      <c r="Q534" s="4"/>
    </row>
    <row r="535" spans="3:17">
      <c r="C535" s="144" t="s">
        <v>879</v>
      </c>
      <c r="D535" s="59">
        <v>531</v>
      </c>
      <c r="E535" s="108"/>
      <c r="F535" s="108"/>
      <c r="G535" s="4"/>
      <c r="H535" s="4"/>
      <c r="I535" s="108"/>
      <c r="J535" s="108"/>
      <c r="K535" s="108"/>
      <c r="L535" s="108"/>
      <c r="M535" s="4"/>
      <c r="N535" s="4"/>
      <c r="O535" s="4"/>
      <c r="P535" s="4"/>
      <c r="Q535" s="4"/>
    </row>
    <row r="536" spans="3:17">
      <c r="C536" s="144" t="s">
        <v>880</v>
      </c>
      <c r="D536" s="59">
        <v>532</v>
      </c>
      <c r="E536" s="108"/>
      <c r="F536" s="108"/>
      <c r="G536" s="4"/>
      <c r="H536" s="4"/>
      <c r="I536" s="108"/>
      <c r="J536" s="108"/>
      <c r="K536" s="108"/>
      <c r="L536" s="108"/>
      <c r="M536" s="4"/>
      <c r="N536" s="4"/>
      <c r="O536" s="4"/>
      <c r="P536" s="4"/>
      <c r="Q536" s="4"/>
    </row>
    <row r="537" spans="3:17">
      <c r="C537" s="143" t="s">
        <v>881</v>
      </c>
      <c r="D537" s="59">
        <v>533</v>
      </c>
      <c r="E537" s="108"/>
      <c r="F537" s="108"/>
      <c r="G537" s="4"/>
      <c r="H537" s="4"/>
      <c r="I537" s="108"/>
      <c r="J537" s="108"/>
      <c r="K537" s="108"/>
      <c r="L537" s="108"/>
      <c r="M537" s="4"/>
      <c r="N537" s="4"/>
      <c r="O537" s="4"/>
      <c r="P537" s="4"/>
      <c r="Q537" s="4"/>
    </row>
    <row r="538" spans="3:17">
      <c r="C538" s="143" t="s">
        <v>882</v>
      </c>
      <c r="D538" s="59">
        <v>534</v>
      </c>
      <c r="E538" s="108"/>
      <c r="F538" s="108"/>
      <c r="G538" s="4"/>
      <c r="H538" s="4"/>
      <c r="I538" s="108"/>
      <c r="J538" s="108"/>
      <c r="K538" s="108"/>
      <c r="L538" s="108"/>
      <c r="M538" s="4"/>
      <c r="N538" s="4"/>
      <c r="O538" s="4"/>
      <c r="P538" s="4"/>
      <c r="Q538" s="4"/>
    </row>
    <row r="539" spans="3:17">
      <c r="C539" s="143" t="s">
        <v>883</v>
      </c>
      <c r="D539" s="59">
        <v>535</v>
      </c>
      <c r="E539" s="108"/>
      <c r="F539" s="108"/>
      <c r="G539" s="4"/>
      <c r="H539" s="4"/>
      <c r="I539" s="108"/>
      <c r="J539" s="108"/>
      <c r="K539" s="108"/>
      <c r="L539" s="108"/>
      <c r="M539" s="4"/>
      <c r="N539" s="4"/>
      <c r="O539" s="4"/>
      <c r="P539" s="4"/>
      <c r="Q539" s="4"/>
    </row>
    <row r="540" spans="3:17">
      <c r="C540" s="143" t="s">
        <v>884</v>
      </c>
      <c r="D540" s="59">
        <v>536</v>
      </c>
      <c r="E540" s="108"/>
      <c r="F540" s="108"/>
      <c r="G540" s="4"/>
      <c r="H540" s="4"/>
      <c r="I540" s="108"/>
      <c r="J540" s="108"/>
      <c r="K540" s="108"/>
      <c r="L540" s="108"/>
      <c r="M540" s="4"/>
      <c r="N540" s="4"/>
      <c r="O540" s="4"/>
      <c r="P540" s="4"/>
      <c r="Q540" s="4"/>
    </row>
    <row r="541" spans="3:17">
      <c r="C541" s="144" t="s">
        <v>885</v>
      </c>
      <c r="D541" s="59">
        <v>537</v>
      </c>
      <c r="E541" s="108"/>
      <c r="F541" s="108"/>
      <c r="G541" s="4"/>
      <c r="H541" s="4"/>
      <c r="I541" s="108"/>
      <c r="J541" s="108"/>
      <c r="K541" s="108"/>
      <c r="L541" s="108"/>
      <c r="M541" s="4"/>
      <c r="N541" s="4"/>
      <c r="O541" s="4"/>
      <c r="P541" s="4"/>
      <c r="Q541" s="4"/>
    </row>
    <row r="542" spans="3:17">
      <c r="C542" s="144" t="s">
        <v>886</v>
      </c>
      <c r="D542" s="59">
        <v>538</v>
      </c>
      <c r="E542" s="108"/>
      <c r="F542" s="108"/>
      <c r="G542" s="4"/>
      <c r="H542" s="4"/>
      <c r="I542" s="108"/>
      <c r="J542" s="108"/>
      <c r="K542" s="108"/>
      <c r="L542" s="108"/>
      <c r="M542" s="4"/>
      <c r="N542" s="4"/>
      <c r="O542" s="4"/>
      <c r="P542" s="4"/>
      <c r="Q542" s="4"/>
    </row>
    <row r="543" spans="3:17">
      <c r="C543" s="143" t="s">
        <v>1346</v>
      </c>
      <c r="D543" s="59">
        <v>539</v>
      </c>
      <c r="E543" s="108"/>
      <c r="F543" s="108"/>
      <c r="G543" s="4"/>
      <c r="H543" s="4"/>
      <c r="I543" s="108"/>
      <c r="J543" s="108"/>
      <c r="K543" s="108"/>
      <c r="L543" s="108"/>
      <c r="M543" s="4"/>
      <c r="N543" s="4"/>
      <c r="O543" s="4"/>
      <c r="P543" s="4"/>
      <c r="Q543" s="4"/>
    </row>
    <row r="544" spans="3:17">
      <c r="C544" s="144" t="s">
        <v>1374</v>
      </c>
      <c r="D544" s="59">
        <v>540</v>
      </c>
      <c r="E544" s="108"/>
      <c r="F544" s="108"/>
      <c r="G544" s="4"/>
      <c r="H544" s="4"/>
      <c r="I544" s="108"/>
      <c r="J544" s="108"/>
      <c r="K544" s="108"/>
      <c r="L544" s="108"/>
      <c r="M544" s="4"/>
      <c r="N544" s="4"/>
      <c r="O544" s="4"/>
      <c r="P544" s="4"/>
      <c r="Q544" s="4"/>
    </row>
    <row r="545" spans="3:17">
      <c r="C545" s="144" t="s">
        <v>887</v>
      </c>
      <c r="D545" s="59">
        <v>541</v>
      </c>
      <c r="E545" s="108"/>
      <c r="F545" s="108"/>
      <c r="G545" s="4"/>
      <c r="H545" s="4"/>
      <c r="I545" s="108"/>
      <c r="J545" s="108"/>
      <c r="K545" s="108"/>
      <c r="L545" s="108"/>
      <c r="M545" s="4"/>
      <c r="N545" s="4"/>
      <c r="O545" s="4"/>
      <c r="P545" s="4"/>
      <c r="Q545" s="4"/>
    </row>
    <row r="546" spans="3:17">
      <c r="C546" s="144" t="s">
        <v>888</v>
      </c>
      <c r="D546" s="59">
        <v>542</v>
      </c>
      <c r="E546" s="108"/>
      <c r="F546" s="108"/>
      <c r="G546" s="4"/>
      <c r="H546" s="4"/>
      <c r="I546" s="108"/>
      <c r="J546" s="108"/>
      <c r="K546" s="108"/>
      <c r="L546" s="108"/>
      <c r="M546" s="4"/>
      <c r="N546" s="4"/>
      <c r="O546" s="4"/>
      <c r="P546" s="4"/>
      <c r="Q546" s="4"/>
    </row>
    <row r="547" spans="3:17">
      <c r="C547" s="144" t="s">
        <v>889</v>
      </c>
      <c r="D547" s="59">
        <v>543</v>
      </c>
      <c r="E547" s="108"/>
      <c r="F547" s="108"/>
      <c r="G547" s="4"/>
      <c r="H547" s="4"/>
      <c r="I547" s="108"/>
      <c r="J547" s="108"/>
      <c r="K547" s="108"/>
      <c r="L547" s="108"/>
      <c r="M547" s="4"/>
      <c r="N547" s="4"/>
      <c r="O547" s="4"/>
      <c r="P547" s="4"/>
      <c r="Q547" s="4"/>
    </row>
    <row r="548" spans="3:17">
      <c r="C548" s="143" t="s">
        <v>1375</v>
      </c>
      <c r="D548" s="59">
        <v>544</v>
      </c>
      <c r="E548" s="108"/>
      <c r="F548" s="108"/>
      <c r="G548" s="4"/>
      <c r="H548" s="4"/>
      <c r="I548" s="108"/>
      <c r="J548" s="108"/>
      <c r="K548" s="108"/>
      <c r="L548" s="108"/>
      <c r="M548" s="4"/>
      <c r="N548" s="4"/>
      <c r="O548" s="4"/>
      <c r="P548" s="4"/>
      <c r="Q548" s="4"/>
    </row>
    <row r="549" spans="3:17">
      <c r="C549" s="143" t="s">
        <v>1376</v>
      </c>
      <c r="D549" s="59">
        <v>545</v>
      </c>
      <c r="E549" s="108"/>
      <c r="F549" s="108"/>
      <c r="G549" s="4"/>
      <c r="H549" s="4"/>
      <c r="I549" s="108"/>
      <c r="J549" s="108"/>
      <c r="K549" s="108"/>
      <c r="L549" s="108"/>
      <c r="M549" s="4"/>
      <c r="N549" s="4"/>
      <c r="O549" s="4"/>
      <c r="P549" s="4"/>
      <c r="Q549" s="4"/>
    </row>
    <row r="550" spans="3:17">
      <c r="C550" s="143" t="s">
        <v>1377</v>
      </c>
      <c r="D550" s="59">
        <v>546</v>
      </c>
      <c r="E550" s="108"/>
      <c r="F550" s="108"/>
      <c r="G550" s="4"/>
      <c r="H550" s="4"/>
      <c r="I550" s="108"/>
      <c r="J550" s="108"/>
      <c r="K550" s="108"/>
      <c r="L550" s="108"/>
      <c r="M550" s="4"/>
      <c r="N550" s="4"/>
      <c r="O550" s="4"/>
      <c r="P550" s="4"/>
      <c r="Q550" s="4"/>
    </row>
    <row r="551" spans="3:17">
      <c r="C551" s="144" t="s">
        <v>1378</v>
      </c>
      <c r="D551" s="59">
        <v>547</v>
      </c>
      <c r="E551" s="108"/>
      <c r="F551" s="108"/>
      <c r="G551" s="4"/>
      <c r="H551" s="4"/>
      <c r="I551" s="108"/>
      <c r="J551" s="108"/>
      <c r="K551" s="108"/>
      <c r="L551" s="108"/>
      <c r="M551" s="4"/>
      <c r="N551" s="4"/>
      <c r="O551" s="4"/>
      <c r="P551" s="4"/>
      <c r="Q551" s="4"/>
    </row>
    <row r="552" spans="3:17">
      <c r="C552" s="144" t="s">
        <v>1379</v>
      </c>
      <c r="D552" s="59">
        <v>548</v>
      </c>
      <c r="E552" s="108"/>
      <c r="F552" s="108"/>
      <c r="G552" s="4"/>
      <c r="H552" s="4"/>
      <c r="I552" s="108"/>
      <c r="J552" s="108"/>
      <c r="K552" s="108"/>
      <c r="L552" s="108"/>
      <c r="M552" s="4"/>
      <c r="N552" s="4"/>
      <c r="O552" s="4"/>
      <c r="P552" s="4"/>
      <c r="Q552" s="4"/>
    </row>
    <row r="553" spans="3:17">
      <c r="C553" s="144" t="s">
        <v>1380</v>
      </c>
      <c r="D553" s="59">
        <v>549</v>
      </c>
      <c r="E553" s="108"/>
      <c r="F553" s="108"/>
      <c r="G553" s="4"/>
      <c r="H553" s="4"/>
      <c r="I553" s="108"/>
      <c r="J553" s="108"/>
      <c r="K553" s="108"/>
      <c r="L553" s="108"/>
      <c r="M553" s="4"/>
      <c r="N553" s="4"/>
      <c r="O553" s="4"/>
      <c r="P553" s="4"/>
      <c r="Q553" s="4"/>
    </row>
    <row r="554" spans="3:17">
      <c r="C554" s="144" t="s">
        <v>1381</v>
      </c>
      <c r="D554" s="59">
        <v>550</v>
      </c>
      <c r="E554" s="108"/>
      <c r="F554" s="108"/>
      <c r="G554" s="4"/>
      <c r="H554" s="4"/>
      <c r="I554" s="108"/>
      <c r="J554" s="108"/>
      <c r="K554" s="108"/>
      <c r="L554" s="108"/>
      <c r="M554" s="4"/>
      <c r="N554" s="4"/>
      <c r="O554" s="4"/>
      <c r="P554" s="4"/>
      <c r="Q554" s="4"/>
    </row>
    <row r="555" spans="3:17">
      <c r="C555" s="144" t="s">
        <v>1382</v>
      </c>
      <c r="D555" s="59">
        <v>551</v>
      </c>
      <c r="E555" s="108"/>
      <c r="F555" s="108"/>
      <c r="G555" s="4"/>
      <c r="H555" s="4"/>
      <c r="I555" s="108"/>
      <c r="J555" s="108"/>
      <c r="K555" s="108"/>
      <c r="L555" s="108"/>
      <c r="M555" s="4"/>
      <c r="N555" s="4"/>
      <c r="O555" s="4"/>
      <c r="P555" s="4"/>
      <c r="Q555" s="4"/>
    </row>
    <row r="556" spans="3:17">
      <c r="C556" s="143" t="s">
        <v>1383</v>
      </c>
      <c r="D556" s="59">
        <v>552</v>
      </c>
      <c r="E556" s="108"/>
      <c r="F556" s="108"/>
      <c r="G556" s="4"/>
      <c r="H556" s="4"/>
      <c r="I556" s="108"/>
      <c r="J556" s="108"/>
      <c r="K556" s="108"/>
      <c r="L556" s="108"/>
      <c r="M556" s="4"/>
      <c r="N556" s="4"/>
      <c r="O556" s="4"/>
      <c r="P556" s="4"/>
      <c r="Q556" s="4"/>
    </row>
    <row r="557" spans="3:17">
      <c r="C557" s="144" t="s">
        <v>1384</v>
      </c>
      <c r="D557" s="59">
        <v>553</v>
      </c>
      <c r="E557" s="108"/>
      <c r="F557" s="108"/>
      <c r="G557" s="4"/>
      <c r="H557" s="4"/>
      <c r="I557" s="108"/>
      <c r="J557" s="108"/>
      <c r="K557" s="108"/>
      <c r="L557" s="108"/>
      <c r="M557" s="4"/>
      <c r="N557" s="4"/>
      <c r="O557" s="4"/>
      <c r="P557" s="4"/>
      <c r="Q557" s="4"/>
    </row>
    <row r="558" spans="3:17">
      <c r="C558" s="144" t="s">
        <v>1385</v>
      </c>
      <c r="D558" s="59">
        <v>554</v>
      </c>
      <c r="E558" s="108"/>
      <c r="F558" s="108"/>
      <c r="G558" s="4"/>
      <c r="H558" s="4"/>
      <c r="I558" s="108"/>
      <c r="J558" s="108"/>
      <c r="K558" s="108"/>
      <c r="L558" s="108"/>
      <c r="M558" s="4"/>
      <c r="N558" s="4"/>
      <c r="O558" s="4"/>
      <c r="P558" s="4"/>
      <c r="Q558" s="4"/>
    </row>
    <row r="559" spans="3:17">
      <c r="C559" s="144" t="s">
        <v>1386</v>
      </c>
      <c r="D559" s="59">
        <v>555</v>
      </c>
      <c r="E559" s="108"/>
      <c r="F559" s="108"/>
      <c r="G559" s="4"/>
      <c r="H559" s="4"/>
      <c r="I559" s="108"/>
      <c r="J559" s="108"/>
      <c r="K559" s="108"/>
      <c r="L559" s="108"/>
      <c r="M559" s="4"/>
      <c r="N559" s="4"/>
      <c r="O559" s="4"/>
      <c r="P559" s="4"/>
      <c r="Q559" s="4"/>
    </row>
    <row r="560" spans="3:17">
      <c r="C560" s="144" t="s">
        <v>1387</v>
      </c>
      <c r="D560" s="59">
        <v>556</v>
      </c>
      <c r="E560" s="108"/>
      <c r="F560" s="108"/>
      <c r="G560" s="4"/>
      <c r="H560" s="4"/>
      <c r="I560" s="108"/>
      <c r="J560" s="108"/>
      <c r="K560" s="108"/>
      <c r="L560" s="108"/>
      <c r="M560" s="4"/>
      <c r="N560" s="4"/>
      <c r="O560" s="4"/>
      <c r="P560" s="4"/>
      <c r="Q560" s="4"/>
    </row>
    <row r="561" spans="3:17">
      <c r="C561" s="144" t="s">
        <v>1388</v>
      </c>
      <c r="D561" s="59">
        <v>557</v>
      </c>
      <c r="E561" s="108"/>
      <c r="F561" s="108"/>
      <c r="G561" s="4"/>
      <c r="H561" s="4"/>
      <c r="I561" s="108"/>
      <c r="J561" s="108"/>
      <c r="K561" s="108"/>
      <c r="L561" s="108"/>
      <c r="M561" s="4"/>
      <c r="N561" s="4"/>
      <c r="O561" s="4"/>
      <c r="P561" s="4"/>
      <c r="Q561" s="4"/>
    </row>
    <row r="562" spans="3:17">
      <c r="C562" s="144" t="s">
        <v>1389</v>
      </c>
      <c r="D562" s="59">
        <v>558</v>
      </c>
      <c r="E562" s="108"/>
      <c r="F562" s="108"/>
      <c r="G562" s="4"/>
      <c r="H562" s="4"/>
      <c r="I562" s="108"/>
      <c r="J562" s="108"/>
      <c r="K562" s="108"/>
      <c r="L562" s="108"/>
      <c r="M562" s="4"/>
      <c r="N562" s="4"/>
      <c r="O562" s="4"/>
      <c r="P562" s="4"/>
      <c r="Q562" s="4"/>
    </row>
    <row r="563" spans="3:17">
      <c r="C563" s="144" t="s">
        <v>1390</v>
      </c>
      <c r="D563" s="59">
        <v>559</v>
      </c>
      <c r="E563" s="108"/>
      <c r="F563" s="108"/>
      <c r="G563" s="4"/>
      <c r="H563" s="4"/>
      <c r="I563" s="108"/>
      <c r="J563" s="108"/>
      <c r="K563" s="108"/>
      <c r="L563" s="108"/>
      <c r="M563" s="4"/>
      <c r="N563" s="4"/>
      <c r="O563" s="4"/>
      <c r="P563" s="4"/>
      <c r="Q563" s="4"/>
    </row>
    <row r="564" spans="3:17">
      <c r="C564" s="143" t="s">
        <v>1391</v>
      </c>
      <c r="D564" s="59">
        <v>560</v>
      </c>
      <c r="E564" s="108"/>
      <c r="F564" s="108"/>
      <c r="G564" s="4"/>
      <c r="H564" s="4"/>
      <c r="I564" s="108"/>
      <c r="J564" s="108"/>
      <c r="K564" s="108"/>
      <c r="L564" s="108"/>
      <c r="M564" s="4"/>
      <c r="N564" s="4"/>
      <c r="O564" s="4"/>
      <c r="P564" s="4"/>
      <c r="Q564" s="4"/>
    </row>
    <row r="565" spans="3:17">
      <c r="C565" s="144" t="s">
        <v>1392</v>
      </c>
      <c r="D565" s="59">
        <v>561</v>
      </c>
      <c r="E565" s="108"/>
      <c r="F565" s="108"/>
      <c r="G565" s="4"/>
      <c r="H565" s="4"/>
      <c r="I565" s="108"/>
      <c r="J565" s="108"/>
      <c r="K565" s="108"/>
      <c r="L565" s="108"/>
      <c r="M565" s="4"/>
      <c r="N565" s="4"/>
      <c r="O565" s="4"/>
      <c r="P565" s="4"/>
      <c r="Q565" s="4"/>
    </row>
    <row r="566" spans="3:17">
      <c r="C566" s="143" t="s">
        <v>1342</v>
      </c>
      <c r="D566" s="59">
        <v>562</v>
      </c>
      <c r="E566" s="108"/>
      <c r="F566" s="108"/>
      <c r="G566" s="4"/>
      <c r="H566" s="4"/>
      <c r="I566" s="108"/>
      <c r="J566" s="108"/>
      <c r="K566" s="108"/>
      <c r="L566" s="108"/>
      <c r="M566" s="4"/>
      <c r="N566" s="4"/>
      <c r="O566" s="4"/>
      <c r="P566" s="4"/>
      <c r="Q566" s="4"/>
    </row>
    <row r="567" spans="3:17">
      <c r="C567" s="143" t="s">
        <v>1393</v>
      </c>
      <c r="D567" s="59">
        <v>563</v>
      </c>
      <c r="E567" s="108"/>
      <c r="F567" s="108"/>
      <c r="G567" s="4"/>
      <c r="H567" s="4"/>
      <c r="I567" s="108"/>
      <c r="J567" s="108"/>
      <c r="K567" s="108"/>
      <c r="L567" s="108"/>
      <c r="M567" s="4"/>
      <c r="N567" s="4"/>
      <c r="O567" s="4"/>
      <c r="P567" s="4"/>
      <c r="Q567" s="4"/>
    </row>
    <row r="568" spans="3:17">
      <c r="C568" s="143" t="s">
        <v>890</v>
      </c>
      <c r="D568" s="59">
        <v>564</v>
      </c>
      <c r="E568" s="108"/>
      <c r="F568" s="108"/>
      <c r="G568" s="4"/>
      <c r="H568" s="4"/>
      <c r="I568" s="108"/>
      <c r="J568" s="108"/>
      <c r="K568" s="108"/>
      <c r="L568" s="108"/>
      <c r="M568" s="4"/>
      <c r="N568" s="4"/>
      <c r="O568" s="4"/>
      <c r="P568" s="4"/>
      <c r="Q568" s="4"/>
    </row>
    <row r="569" spans="3:17">
      <c r="C569" s="143" t="s">
        <v>891</v>
      </c>
      <c r="D569" s="59">
        <v>565</v>
      </c>
      <c r="E569" s="108"/>
      <c r="F569" s="108"/>
      <c r="G569" s="4"/>
      <c r="H569" s="4"/>
      <c r="I569" s="108"/>
      <c r="J569" s="108"/>
      <c r="K569" s="108"/>
      <c r="L569" s="108"/>
      <c r="M569" s="4"/>
      <c r="N569" s="4"/>
      <c r="O569" s="4"/>
      <c r="P569" s="4"/>
      <c r="Q569" s="4"/>
    </row>
    <row r="570" spans="3:17">
      <c r="C570" s="143" t="s">
        <v>892</v>
      </c>
      <c r="D570" s="59">
        <v>566</v>
      </c>
      <c r="E570" s="108"/>
      <c r="F570" s="108"/>
      <c r="G570" s="4"/>
      <c r="H570" s="4"/>
      <c r="I570" s="108"/>
      <c r="J570" s="108"/>
      <c r="K570" s="108"/>
      <c r="L570" s="108"/>
      <c r="M570" s="4"/>
      <c r="N570" s="4"/>
      <c r="O570" s="4"/>
      <c r="P570" s="4"/>
      <c r="Q570" s="4"/>
    </row>
    <row r="571" spans="3:17">
      <c r="C571" s="143" t="s">
        <v>893</v>
      </c>
      <c r="D571" s="59">
        <v>567</v>
      </c>
      <c r="E571" s="108"/>
      <c r="F571" s="108"/>
      <c r="G571" s="4"/>
      <c r="H571" s="4"/>
      <c r="I571" s="108"/>
      <c r="J571" s="108"/>
      <c r="K571" s="108"/>
      <c r="L571" s="108"/>
      <c r="M571" s="4"/>
      <c r="N571" s="4"/>
      <c r="O571" s="4"/>
      <c r="P571" s="4"/>
      <c r="Q571" s="4"/>
    </row>
    <row r="572" spans="3:17">
      <c r="C572" s="143" t="s">
        <v>1394</v>
      </c>
      <c r="D572" s="59">
        <v>568</v>
      </c>
      <c r="E572" s="108"/>
      <c r="F572" s="108"/>
      <c r="G572" s="4"/>
      <c r="H572" s="4"/>
      <c r="I572" s="108"/>
      <c r="J572" s="108"/>
      <c r="K572" s="108"/>
      <c r="L572" s="108"/>
      <c r="M572" s="4"/>
      <c r="N572" s="4"/>
      <c r="O572" s="4"/>
      <c r="P572" s="4"/>
      <c r="Q572" s="4"/>
    </row>
    <row r="573" spans="3:17">
      <c r="C573" s="144" t="s">
        <v>1395</v>
      </c>
      <c r="D573" s="59">
        <v>569</v>
      </c>
      <c r="E573" s="108"/>
      <c r="F573" s="108"/>
      <c r="G573" s="4"/>
      <c r="H573" s="4"/>
      <c r="I573" s="108"/>
      <c r="J573" s="108"/>
      <c r="K573" s="108"/>
      <c r="L573" s="108"/>
      <c r="M573" s="4"/>
      <c r="N573" s="4"/>
      <c r="O573" s="4"/>
      <c r="P573" s="4"/>
      <c r="Q573" s="4"/>
    </row>
    <row r="574" spans="3:17">
      <c r="C574" s="144" t="s">
        <v>1396</v>
      </c>
      <c r="D574" s="59">
        <v>570</v>
      </c>
      <c r="E574" s="108"/>
      <c r="F574" s="108"/>
      <c r="G574" s="4"/>
      <c r="H574" s="4"/>
      <c r="I574" s="108"/>
      <c r="J574" s="108"/>
      <c r="K574" s="108"/>
      <c r="L574" s="108"/>
      <c r="M574" s="4"/>
      <c r="N574" s="4"/>
      <c r="O574" s="4"/>
      <c r="P574" s="4"/>
      <c r="Q574" s="4"/>
    </row>
    <row r="575" spans="3:17">
      <c r="C575" s="144" t="s">
        <v>1397</v>
      </c>
      <c r="D575" s="59">
        <v>571</v>
      </c>
      <c r="E575" s="108"/>
      <c r="F575" s="108"/>
      <c r="G575" s="4"/>
      <c r="H575" s="4"/>
      <c r="I575" s="108"/>
      <c r="J575" s="108"/>
      <c r="K575" s="108"/>
      <c r="L575" s="108"/>
      <c r="M575" s="4"/>
      <c r="N575" s="4"/>
      <c r="O575" s="4"/>
      <c r="P575" s="4"/>
      <c r="Q575" s="4"/>
    </row>
    <row r="576" spans="3:17">
      <c r="C576" s="143" t="s">
        <v>894</v>
      </c>
      <c r="D576" s="59">
        <v>572</v>
      </c>
      <c r="E576" s="108"/>
      <c r="F576" s="108"/>
      <c r="G576" s="4"/>
      <c r="H576" s="4"/>
      <c r="I576" s="108"/>
      <c r="J576" s="108"/>
      <c r="K576" s="108"/>
      <c r="L576" s="108"/>
      <c r="M576" s="4"/>
      <c r="N576" s="4"/>
      <c r="O576" s="4"/>
      <c r="P576" s="4"/>
      <c r="Q576" s="4"/>
    </row>
    <row r="577" spans="3:17">
      <c r="C577" s="144" t="s">
        <v>895</v>
      </c>
      <c r="D577" s="59">
        <v>573</v>
      </c>
      <c r="E577" s="108"/>
      <c r="F577" s="108"/>
      <c r="G577" s="4"/>
      <c r="H577" s="4"/>
      <c r="I577" s="108"/>
      <c r="J577" s="108"/>
      <c r="K577" s="108"/>
      <c r="L577" s="108"/>
      <c r="M577" s="4"/>
      <c r="N577" s="4"/>
      <c r="O577" s="4"/>
      <c r="P577" s="4"/>
      <c r="Q577" s="4"/>
    </row>
    <row r="578" spans="3:17">
      <c r="C578" s="143" t="s">
        <v>896</v>
      </c>
      <c r="D578" s="59">
        <v>574</v>
      </c>
      <c r="E578" s="108"/>
      <c r="F578" s="108"/>
      <c r="G578" s="4"/>
      <c r="H578" s="4"/>
      <c r="I578" s="108"/>
      <c r="J578" s="108"/>
      <c r="K578" s="108"/>
      <c r="L578" s="108"/>
      <c r="M578" s="4"/>
      <c r="N578" s="4"/>
      <c r="O578" s="4"/>
      <c r="P578" s="4"/>
      <c r="Q578" s="4"/>
    </row>
    <row r="579" spans="3:17">
      <c r="C579" s="144" t="s">
        <v>897</v>
      </c>
      <c r="D579" s="59">
        <v>575</v>
      </c>
      <c r="E579" s="108"/>
      <c r="F579" s="108"/>
      <c r="G579" s="4"/>
      <c r="H579" s="4"/>
      <c r="I579" s="108"/>
      <c r="J579" s="108"/>
      <c r="K579" s="108"/>
      <c r="L579" s="108"/>
      <c r="M579" s="4"/>
      <c r="N579" s="4"/>
      <c r="O579" s="4"/>
      <c r="P579" s="4"/>
      <c r="Q579" s="4"/>
    </row>
    <row r="580" spans="3:17">
      <c r="C580" s="144" t="s">
        <v>898</v>
      </c>
      <c r="D580" s="59">
        <v>576</v>
      </c>
      <c r="E580" s="108"/>
      <c r="F580" s="108"/>
      <c r="G580" s="4"/>
      <c r="H580" s="4"/>
      <c r="I580" s="108"/>
      <c r="J580" s="108"/>
      <c r="K580" s="108"/>
      <c r="L580" s="108"/>
      <c r="M580" s="4"/>
      <c r="N580" s="4"/>
      <c r="O580" s="4"/>
      <c r="P580" s="4"/>
      <c r="Q580" s="4"/>
    </row>
    <row r="581" spans="3:17">
      <c r="C581" s="144" t="s">
        <v>899</v>
      </c>
      <c r="D581" s="59">
        <v>577</v>
      </c>
      <c r="E581" s="108"/>
      <c r="F581" s="108"/>
      <c r="G581" s="4"/>
      <c r="H581" s="4"/>
      <c r="I581" s="108"/>
      <c r="J581" s="108"/>
      <c r="K581" s="108"/>
      <c r="L581" s="108"/>
      <c r="M581" s="4"/>
      <c r="N581" s="4"/>
      <c r="O581" s="4"/>
      <c r="P581" s="4"/>
      <c r="Q581" s="4"/>
    </row>
    <row r="582" spans="3:17">
      <c r="C582" s="143" t="s">
        <v>1398</v>
      </c>
      <c r="D582" s="59">
        <v>578</v>
      </c>
      <c r="E582" s="108"/>
      <c r="F582" s="108"/>
      <c r="G582" s="4"/>
      <c r="H582" s="4"/>
      <c r="I582" s="108"/>
      <c r="J582" s="108"/>
      <c r="K582" s="108"/>
      <c r="L582" s="108"/>
      <c r="M582" s="4"/>
      <c r="N582" s="4"/>
      <c r="O582" s="4"/>
      <c r="P582" s="4"/>
      <c r="Q582" s="4"/>
    </row>
    <row r="583" spans="3:17">
      <c r="C583" s="143" t="s">
        <v>900</v>
      </c>
      <c r="D583" s="59">
        <v>579</v>
      </c>
      <c r="E583" s="108"/>
      <c r="F583" s="108"/>
      <c r="G583" s="4"/>
      <c r="H583" s="4"/>
      <c r="I583" s="108"/>
      <c r="J583" s="108"/>
      <c r="K583" s="108"/>
      <c r="L583" s="108"/>
      <c r="M583" s="4"/>
      <c r="N583" s="4"/>
      <c r="O583" s="4"/>
      <c r="P583" s="4"/>
      <c r="Q583" s="4"/>
    </row>
    <row r="584" spans="3:17">
      <c r="C584" s="144" t="s">
        <v>901</v>
      </c>
      <c r="D584" s="59">
        <v>580</v>
      </c>
      <c r="E584" s="108"/>
      <c r="F584" s="108"/>
      <c r="G584" s="4"/>
      <c r="H584" s="4"/>
      <c r="I584" s="108"/>
      <c r="J584" s="108"/>
      <c r="K584" s="108"/>
      <c r="L584" s="108"/>
      <c r="M584" s="4"/>
      <c r="N584" s="4"/>
      <c r="O584" s="4"/>
      <c r="P584" s="4"/>
      <c r="Q584" s="4"/>
    </row>
    <row r="585" spans="3:17">
      <c r="C585" s="144" t="s">
        <v>902</v>
      </c>
      <c r="D585" s="59">
        <v>581</v>
      </c>
      <c r="E585" s="108"/>
      <c r="F585" s="108"/>
      <c r="G585" s="4"/>
      <c r="H585" s="4"/>
      <c r="I585" s="108"/>
      <c r="J585" s="108"/>
      <c r="K585" s="108"/>
      <c r="L585" s="108"/>
      <c r="M585" s="4"/>
      <c r="N585" s="4"/>
      <c r="O585" s="4"/>
      <c r="P585" s="4"/>
      <c r="Q585" s="4"/>
    </row>
    <row r="586" spans="3:17">
      <c r="C586" s="144" t="s">
        <v>903</v>
      </c>
      <c r="D586" s="59">
        <v>582</v>
      </c>
      <c r="E586" s="108"/>
      <c r="F586" s="108"/>
      <c r="G586" s="4"/>
      <c r="H586" s="4"/>
      <c r="I586" s="108"/>
      <c r="J586" s="108"/>
      <c r="K586" s="108"/>
      <c r="L586" s="108"/>
      <c r="M586" s="4"/>
      <c r="N586" s="4"/>
      <c r="O586" s="4"/>
      <c r="P586" s="4"/>
      <c r="Q586" s="4"/>
    </row>
    <row r="587" spans="3:17">
      <c r="C587" s="144" t="s">
        <v>1399</v>
      </c>
      <c r="D587" s="59">
        <v>583</v>
      </c>
      <c r="E587" s="108"/>
      <c r="F587" s="108"/>
      <c r="G587" s="4"/>
      <c r="H587" s="4"/>
      <c r="I587" s="108"/>
      <c r="J587" s="108"/>
      <c r="K587" s="108"/>
      <c r="L587" s="108"/>
      <c r="M587" s="4"/>
      <c r="N587" s="4"/>
      <c r="O587" s="4"/>
      <c r="P587" s="4"/>
      <c r="Q587" s="4"/>
    </row>
    <row r="588" spans="3:17">
      <c r="C588" s="144" t="s">
        <v>1400</v>
      </c>
      <c r="D588" s="59">
        <v>584</v>
      </c>
      <c r="E588" s="108"/>
      <c r="F588" s="108"/>
      <c r="G588" s="4"/>
      <c r="H588" s="4"/>
      <c r="I588" s="108"/>
      <c r="J588" s="108"/>
      <c r="K588" s="108"/>
      <c r="L588" s="108"/>
      <c r="M588" s="4"/>
      <c r="N588" s="4"/>
      <c r="O588" s="4"/>
      <c r="P588" s="4"/>
      <c r="Q588" s="4"/>
    </row>
    <row r="589" spans="3:17">
      <c r="C589" s="143" t="s">
        <v>904</v>
      </c>
      <c r="D589" s="59">
        <v>585</v>
      </c>
      <c r="E589" s="108"/>
      <c r="F589" s="108"/>
      <c r="G589" s="4"/>
      <c r="H589" s="4"/>
      <c r="I589" s="108"/>
      <c r="J589" s="108"/>
      <c r="K589" s="108"/>
      <c r="L589" s="108"/>
      <c r="M589" s="4"/>
      <c r="N589" s="4"/>
      <c r="O589" s="4"/>
      <c r="P589" s="4"/>
      <c r="Q589" s="4"/>
    </row>
    <row r="590" spans="3:17">
      <c r="C590" s="143" t="s">
        <v>905</v>
      </c>
      <c r="D590" s="59">
        <v>586</v>
      </c>
      <c r="E590" s="108"/>
      <c r="F590" s="108"/>
      <c r="G590" s="4"/>
      <c r="H590" s="4"/>
      <c r="I590" s="108"/>
      <c r="J590" s="108"/>
      <c r="K590" s="108"/>
      <c r="L590" s="108"/>
      <c r="M590" s="4"/>
      <c r="N590" s="4"/>
      <c r="O590" s="4"/>
      <c r="P590" s="4"/>
      <c r="Q590" s="4"/>
    </row>
    <row r="591" spans="3:17">
      <c r="C591" s="143" t="s">
        <v>1401</v>
      </c>
      <c r="D591" s="59">
        <v>587</v>
      </c>
      <c r="E591" s="108"/>
      <c r="F591" s="108"/>
      <c r="G591" s="4"/>
      <c r="H591" s="4"/>
      <c r="I591" s="108"/>
      <c r="J591" s="108"/>
      <c r="K591" s="108"/>
      <c r="L591" s="108"/>
      <c r="M591" s="4"/>
      <c r="N591" s="4"/>
      <c r="O591" s="4"/>
      <c r="P591" s="4"/>
      <c r="Q591" s="4"/>
    </row>
    <row r="592" spans="3:17">
      <c r="C592" s="143" t="s">
        <v>906</v>
      </c>
      <c r="D592" s="59">
        <v>588</v>
      </c>
      <c r="E592" s="108"/>
      <c r="F592" s="108"/>
      <c r="G592" s="4"/>
      <c r="H592" s="4"/>
      <c r="I592" s="108"/>
      <c r="J592" s="108"/>
      <c r="K592" s="108"/>
      <c r="L592" s="108"/>
      <c r="M592" s="4"/>
      <c r="N592" s="4"/>
      <c r="O592" s="4"/>
      <c r="P592" s="4"/>
      <c r="Q592" s="4"/>
    </row>
    <row r="593" spans="3:17">
      <c r="C593" s="143" t="s">
        <v>907</v>
      </c>
      <c r="D593" s="59">
        <v>589</v>
      </c>
      <c r="E593" s="108"/>
      <c r="F593" s="108"/>
      <c r="G593" s="4"/>
      <c r="H593" s="4"/>
      <c r="I593" s="108"/>
      <c r="J593" s="108"/>
      <c r="K593" s="108"/>
      <c r="L593" s="108"/>
      <c r="M593" s="4"/>
      <c r="N593" s="4"/>
      <c r="O593" s="4"/>
      <c r="P593" s="4"/>
      <c r="Q593" s="4"/>
    </row>
    <row r="594" spans="3:17">
      <c r="C594" s="143" t="s">
        <v>908</v>
      </c>
      <c r="D594" s="59">
        <v>590</v>
      </c>
      <c r="E594" s="108"/>
      <c r="F594" s="108"/>
      <c r="G594" s="4"/>
      <c r="H594" s="4"/>
      <c r="I594" s="108"/>
      <c r="J594" s="108"/>
      <c r="K594" s="108"/>
      <c r="L594" s="108"/>
      <c r="M594" s="4"/>
      <c r="N594" s="4"/>
      <c r="O594" s="4"/>
      <c r="P594" s="4"/>
      <c r="Q594" s="4"/>
    </row>
    <row r="595" spans="3:17">
      <c r="C595" s="143" t="s">
        <v>1402</v>
      </c>
      <c r="D595" s="59">
        <v>591</v>
      </c>
      <c r="E595" s="108"/>
      <c r="F595" s="108"/>
      <c r="G595" s="4"/>
      <c r="H595" s="4"/>
      <c r="I595" s="108"/>
      <c r="J595" s="108"/>
      <c r="K595" s="108"/>
      <c r="L595" s="108"/>
      <c r="M595" s="4"/>
      <c r="N595" s="4"/>
      <c r="O595" s="4"/>
      <c r="P595" s="4"/>
      <c r="Q595" s="4"/>
    </row>
    <row r="596" spans="3:17">
      <c r="C596" s="144" t="s">
        <v>909</v>
      </c>
      <c r="D596" s="59">
        <v>592</v>
      </c>
      <c r="E596" s="108"/>
      <c r="F596" s="108"/>
      <c r="G596" s="4"/>
      <c r="H596" s="4"/>
      <c r="I596" s="108"/>
      <c r="J596" s="108"/>
      <c r="K596" s="108"/>
      <c r="L596" s="108"/>
      <c r="M596" s="4"/>
      <c r="N596" s="4"/>
      <c r="O596" s="4"/>
      <c r="P596" s="4"/>
      <c r="Q596" s="4"/>
    </row>
    <row r="597" spans="3:17">
      <c r="C597" s="144" t="s">
        <v>910</v>
      </c>
      <c r="D597" s="59">
        <v>593</v>
      </c>
      <c r="E597" s="108"/>
      <c r="F597" s="108"/>
      <c r="G597" s="4"/>
      <c r="H597" s="4"/>
      <c r="I597" s="108"/>
      <c r="J597" s="108"/>
      <c r="K597" s="108"/>
      <c r="L597" s="108"/>
      <c r="M597" s="4"/>
      <c r="N597" s="4"/>
      <c r="O597" s="4"/>
      <c r="P597" s="4"/>
      <c r="Q597" s="4"/>
    </row>
    <row r="598" spans="3:17">
      <c r="C598" s="144" t="s">
        <v>911</v>
      </c>
      <c r="D598" s="59">
        <v>594</v>
      </c>
      <c r="E598" s="108"/>
      <c r="F598" s="108"/>
      <c r="G598" s="4"/>
      <c r="H598" s="4"/>
      <c r="I598" s="108"/>
      <c r="J598" s="108"/>
      <c r="K598" s="108"/>
      <c r="L598" s="108"/>
      <c r="M598" s="4"/>
      <c r="N598" s="4"/>
      <c r="O598" s="4"/>
      <c r="P598" s="4"/>
      <c r="Q598" s="4"/>
    </row>
    <row r="599" spans="3:17">
      <c r="C599" s="144" t="s">
        <v>912</v>
      </c>
      <c r="D599" s="59">
        <v>595</v>
      </c>
      <c r="E599" s="108"/>
      <c r="F599" s="108"/>
      <c r="G599" s="4"/>
      <c r="H599" s="4"/>
      <c r="I599" s="108"/>
      <c r="J599" s="108"/>
      <c r="K599" s="108"/>
      <c r="L599" s="108"/>
      <c r="M599" s="4"/>
      <c r="N599" s="4"/>
      <c r="O599" s="4"/>
      <c r="P599" s="4"/>
      <c r="Q599" s="4"/>
    </row>
    <row r="600" spans="3:17">
      <c r="C600" s="144" t="s">
        <v>913</v>
      </c>
      <c r="D600" s="59">
        <v>596</v>
      </c>
      <c r="E600" s="108"/>
      <c r="F600" s="108"/>
      <c r="G600" s="4"/>
      <c r="H600" s="4"/>
      <c r="I600" s="108"/>
      <c r="J600" s="108"/>
      <c r="K600" s="108"/>
      <c r="L600" s="108"/>
      <c r="M600" s="4"/>
      <c r="N600" s="4"/>
      <c r="O600" s="4"/>
      <c r="P600" s="4"/>
      <c r="Q600" s="4"/>
    </row>
    <row r="601" spans="3:17">
      <c r="C601" s="144" t="s">
        <v>914</v>
      </c>
      <c r="D601" s="59">
        <v>597</v>
      </c>
      <c r="E601" s="108"/>
      <c r="F601" s="108"/>
      <c r="G601" s="4"/>
      <c r="H601" s="4"/>
      <c r="I601" s="108"/>
      <c r="J601" s="108"/>
      <c r="K601" s="108"/>
      <c r="L601" s="108"/>
      <c r="M601" s="4"/>
      <c r="N601" s="4"/>
      <c r="O601" s="4"/>
      <c r="P601" s="4"/>
      <c r="Q601" s="4"/>
    </row>
    <row r="602" spans="3:17">
      <c r="C602" s="144" t="s">
        <v>915</v>
      </c>
      <c r="D602" s="59">
        <v>598</v>
      </c>
      <c r="E602" s="108"/>
      <c r="F602" s="108"/>
      <c r="G602" s="4"/>
      <c r="H602" s="4"/>
      <c r="I602" s="108"/>
      <c r="J602" s="108"/>
      <c r="K602" s="108"/>
      <c r="L602" s="108"/>
      <c r="M602" s="4"/>
      <c r="N602" s="4"/>
      <c r="O602" s="4"/>
      <c r="P602" s="4"/>
      <c r="Q602" s="4"/>
    </row>
    <row r="603" spans="3:17">
      <c r="C603" s="144" t="s">
        <v>916</v>
      </c>
      <c r="D603" s="59">
        <v>599</v>
      </c>
      <c r="E603" s="108"/>
      <c r="F603" s="108"/>
      <c r="G603" s="4"/>
      <c r="H603" s="4"/>
      <c r="I603" s="108"/>
      <c r="J603" s="108"/>
      <c r="K603" s="108"/>
      <c r="L603" s="108"/>
      <c r="M603" s="4"/>
      <c r="N603" s="4"/>
      <c r="O603" s="4"/>
      <c r="P603" s="4"/>
      <c r="Q603" s="4"/>
    </row>
    <row r="604" spans="3:17">
      <c r="C604" s="144" t="s">
        <v>917</v>
      </c>
      <c r="D604" s="59">
        <v>600</v>
      </c>
      <c r="E604" s="108"/>
      <c r="F604" s="108"/>
      <c r="G604" s="4"/>
      <c r="H604" s="4"/>
      <c r="I604" s="108"/>
      <c r="J604" s="108"/>
      <c r="K604" s="108"/>
      <c r="L604" s="108"/>
      <c r="M604" s="4"/>
      <c r="N604" s="4"/>
      <c r="O604" s="4"/>
      <c r="P604" s="4"/>
      <c r="Q604" s="4"/>
    </row>
    <row r="605" spans="3:17">
      <c r="C605" s="144" t="s">
        <v>918</v>
      </c>
      <c r="D605" s="59">
        <v>601</v>
      </c>
      <c r="E605" s="108"/>
      <c r="F605" s="108"/>
      <c r="G605" s="4"/>
      <c r="H605" s="4"/>
      <c r="I605" s="108"/>
      <c r="J605" s="108"/>
      <c r="K605" s="108"/>
      <c r="L605" s="108"/>
      <c r="M605" s="4"/>
      <c r="N605" s="4"/>
      <c r="O605" s="4"/>
      <c r="P605" s="4"/>
      <c r="Q605" s="4"/>
    </row>
    <row r="606" spans="3:17">
      <c r="C606" s="144" t="s">
        <v>919</v>
      </c>
      <c r="D606" s="59">
        <v>602</v>
      </c>
      <c r="E606" s="108"/>
      <c r="F606" s="108"/>
      <c r="G606" s="4"/>
      <c r="H606" s="4"/>
      <c r="I606" s="108"/>
      <c r="J606" s="108"/>
      <c r="K606" s="108"/>
      <c r="L606" s="108"/>
      <c r="M606" s="4"/>
      <c r="N606" s="4"/>
      <c r="O606" s="4"/>
      <c r="P606" s="4"/>
      <c r="Q606" s="4"/>
    </row>
    <row r="607" spans="3:17">
      <c r="C607" s="144" t="s">
        <v>920</v>
      </c>
      <c r="D607" s="59">
        <v>603</v>
      </c>
      <c r="E607" s="108"/>
      <c r="F607" s="108"/>
      <c r="G607" s="4"/>
      <c r="H607" s="4"/>
      <c r="I607" s="108"/>
      <c r="J607" s="108"/>
      <c r="K607" s="108"/>
      <c r="L607" s="108"/>
      <c r="M607" s="4"/>
      <c r="N607" s="4"/>
      <c r="O607" s="4"/>
      <c r="P607" s="4"/>
      <c r="Q607" s="4"/>
    </row>
    <row r="608" spans="3:17">
      <c r="C608" s="144" t="s">
        <v>921</v>
      </c>
      <c r="D608" s="59">
        <v>604</v>
      </c>
      <c r="E608" s="108"/>
      <c r="F608" s="108"/>
      <c r="G608" s="4"/>
      <c r="H608" s="4"/>
      <c r="I608" s="108"/>
      <c r="J608" s="108"/>
      <c r="K608" s="108"/>
      <c r="L608" s="108"/>
      <c r="M608" s="4"/>
      <c r="N608" s="4"/>
      <c r="O608" s="4"/>
      <c r="P608" s="4"/>
      <c r="Q608" s="4"/>
    </row>
    <row r="609" spans="3:17">
      <c r="C609" s="144" t="s">
        <v>922</v>
      </c>
      <c r="D609" s="59">
        <v>605</v>
      </c>
      <c r="E609" s="108"/>
      <c r="F609" s="108"/>
      <c r="G609" s="4"/>
      <c r="H609" s="4"/>
      <c r="I609" s="108"/>
      <c r="J609" s="108"/>
      <c r="K609" s="108"/>
      <c r="L609" s="108"/>
      <c r="M609" s="4"/>
      <c r="N609" s="4"/>
      <c r="O609" s="4"/>
      <c r="P609" s="4"/>
      <c r="Q609" s="4"/>
    </row>
    <row r="610" spans="3:17">
      <c r="C610" s="143" t="s">
        <v>923</v>
      </c>
      <c r="D610" s="59">
        <v>606</v>
      </c>
      <c r="E610" s="108"/>
      <c r="F610" s="108"/>
      <c r="G610" s="4"/>
      <c r="H610" s="4"/>
      <c r="I610" s="108"/>
      <c r="J610" s="108"/>
      <c r="K610" s="108"/>
      <c r="L610" s="108"/>
      <c r="M610" s="4"/>
      <c r="N610" s="4"/>
      <c r="O610" s="4"/>
      <c r="P610" s="4"/>
      <c r="Q610" s="4"/>
    </row>
    <row r="611" spans="3:17">
      <c r="C611" s="144" t="s">
        <v>924</v>
      </c>
      <c r="D611" s="59">
        <v>607</v>
      </c>
      <c r="E611" s="108"/>
      <c r="F611" s="108"/>
      <c r="G611" s="4"/>
      <c r="H611" s="4"/>
      <c r="I611" s="108"/>
      <c r="J611" s="108"/>
      <c r="K611" s="108"/>
      <c r="L611" s="108"/>
      <c r="M611" s="4"/>
      <c r="N611" s="4"/>
      <c r="O611" s="4"/>
      <c r="P611" s="4"/>
      <c r="Q611" s="4"/>
    </row>
    <row r="612" spans="3:17">
      <c r="C612" s="144" t="s">
        <v>925</v>
      </c>
      <c r="D612" s="59">
        <v>608</v>
      </c>
      <c r="E612" s="108"/>
      <c r="F612" s="108"/>
      <c r="G612" s="4"/>
      <c r="H612" s="4"/>
      <c r="I612" s="108"/>
      <c r="J612" s="108"/>
      <c r="K612" s="108"/>
      <c r="L612" s="108"/>
      <c r="M612" s="4"/>
      <c r="N612" s="4"/>
      <c r="O612" s="4"/>
      <c r="P612" s="4"/>
      <c r="Q612" s="4"/>
    </row>
    <row r="613" spans="3:17">
      <c r="C613" s="144" t="s">
        <v>926</v>
      </c>
      <c r="D613" s="59">
        <v>609</v>
      </c>
      <c r="E613" s="108"/>
      <c r="F613" s="108"/>
      <c r="G613" s="4"/>
      <c r="H613" s="4"/>
      <c r="I613" s="108"/>
      <c r="J613" s="108"/>
      <c r="K613" s="108"/>
      <c r="L613" s="108"/>
      <c r="M613" s="4"/>
      <c r="N613" s="4"/>
      <c r="O613" s="4"/>
      <c r="P613" s="4"/>
      <c r="Q613" s="4"/>
    </row>
    <row r="614" spans="3:17">
      <c r="C614" s="144" t="s">
        <v>927</v>
      </c>
      <c r="D614" s="59">
        <v>610</v>
      </c>
      <c r="E614" s="108"/>
      <c r="F614" s="108"/>
      <c r="G614" s="4"/>
      <c r="H614" s="4"/>
      <c r="I614" s="108"/>
      <c r="J614" s="108"/>
      <c r="K614" s="108"/>
      <c r="L614" s="108"/>
      <c r="M614" s="4"/>
      <c r="N614" s="4"/>
      <c r="O614" s="4"/>
      <c r="P614" s="4"/>
      <c r="Q614" s="4"/>
    </row>
    <row r="615" spans="3:17">
      <c r="C615" s="143" t="s">
        <v>928</v>
      </c>
      <c r="D615" s="59">
        <v>611</v>
      </c>
      <c r="E615" s="108"/>
      <c r="F615" s="108"/>
      <c r="G615" s="4"/>
      <c r="H615" s="4"/>
      <c r="I615" s="108"/>
      <c r="J615" s="108"/>
      <c r="K615" s="108"/>
      <c r="L615" s="108"/>
      <c r="M615" s="4"/>
      <c r="N615" s="4"/>
      <c r="O615" s="4"/>
      <c r="P615" s="4"/>
      <c r="Q615" s="4"/>
    </row>
    <row r="616" spans="3:17">
      <c r="C616" s="143" t="s">
        <v>929</v>
      </c>
      <c r="D616" s="59">
        <v>612</v>
      </c>
      <c r="E616" s="108"/>
      <c r="F616" s="108"/>
      <c r="G616" s="4"/>
      <c r="H616" s="4"/>
      <c r="I616" s="108"/>
      <c r="J616" s="108"/>
      <c r="K616" s="108"/>
      <c r="L616" s="108"/>
      <c r="M616" s="4"/>
      <c r="N616" s="4"/>
      <c r="O616" s="4"/>
      <c r="P616" s="4"/>
      <c r="Q616" s="4"/>
    </row>
    <row r="617" spans="3:17">
      <c r="C617" s="143" t="s">
        <v>930</v>
      </c>
      <c r="D617" s="59">
        <v>613</v>
      </c>
      <c r="E617" s="108"/>
      <c r="F617" s="108"/>
      <c r="G617" s="4"/>
      <c r="H617" s="4"/>
      <c r="I617" s="108"/>
      <c r="J617" s="108"/>
      <c r="K617" s="108"/>
      <c r="L617" s="108"/>
      <c r="M617" s="4"/>
      <c r="N617" s="4"/>
      <c r="O617" s="4"/>
      <c r="P617" s="4"/>
      <c r="Q617" s="4"/>
    </row>
    <row r="618" spans="3:17">
      <c r="C618" s="144" t="s">
        <v>931</v>
      </c>
      <c r="D618" s="59">
        <v>614</v>
      </c>
      <c r="E618" s="108"/>
      <c r="F618" s="108"/>
      <c r="G618" s="4"/>
      <c r="H618" s="4"/>
      <c r="I618" s="108"/>
      <c r="J618" s="108"/>
      <c r="K618" s="108"/>
      <c r="L618" s="108"/>
      <c r="M618" s="4"/>
      <c r="N618" s="4"/>
      <c r="O618" s="4"/>
      <c r="P618" s="4"/>
      <c r="Q618" s="4"/>
    </row>
    <row r="619" spans="3:17">
      <c r="C619" s="144" t="s">
        <v>932</v>
      </c>
      <c r="D619" s="59">
        <v>615</v>
      </c>
      <c r="E619" s="108"/>
      <c r="F619" s="108"/>
      <c r="G619" s="4"/>
      <c r="H619" s="4"/>
      <c r="I619" s="108"/>
      <c r="J619" s="108"/>
      <c r="K619" s="108"/>
      <c r="L619" s="108"/>
      <c r="M619" s="4"/>
      <c r="N619" s="4"/>
      <c r="O619" s="4"/>
      <c r="P619" s="4"/>
      <c r="Q619" s="4"/>
    </row>
    <row r="620" spans="3:17">
      <c r="C620" s="144" t="s">
        <v>933</v>
      </c>
      <c r="D620" s="59">
        <v>616</v>
      </c>
      <c r="E620" s="108"/>
      <c r="F620" s="108"/>
      <c r="G620" s="4"/>
      <c r="H620" s="4"/>
      <c r="I620" s="108"/>
      <c r="J620" s="108"/>
      <c r="K620" s="108"/>
      <c r="L620" s="108"/>
      <c r="M620" s="4"/>
      <c r="N620" s="4"/>
      <c r="O620" s="4"/>
      <c r="P620" s="4"/>
      <c r="Q620" s="4"/>
    </row>
    <row r="621" spans="3:17">
      <c r="C621" s="144" t="s">
        <v>934</v>
      </c>
      <c r="D621" s="59">
        <v>617</v>
      </c>
      <c r="E621" s="108"/>
      <c r="F621" s="108"/>
      <c r="G621" s="4"/>
      <c r="H621" s="4"/>
      <c r="I621" s="108"/>
      <c r="J621" s="108"/>
      <c r="K621" s="108"/>
      <c r="L621" s="108"/>
      <c r="M621" s="4"/>
      <c r="N621" s="4"/>
      <c r="O621" s="4"/>
      <c r="P621" s="4"/>
      <c r="Q621" s="4"/>
    </row>
    <row r="622" spans="3:17">
      <c r="C622" s="144" t="s">
        <v>935</v>
      </c>
      <c r="D622" s="59">
        <v>618</v>
      </c>
      <c r="E622" s="108"/>
      <c r="F622" s="108"/>
      <c r="G622" s="4"/>
      <c r="H622" s="4"/>
      <c r="I622" s="108"/>
      <c r="J622" s="108"/>
      <c r="K622" s="108"/>
      <c r="L622" s="108"/>
      <c r="M622" s="4"/>
      <c r="N622" s="4"/>
      <c r="O622" s="4"/>
      <c r="P622" s="4"/>
      <c r="Q622" s="4"/>
    </row>
    <row r="623" spans="3:17">
      <c r="C623" s="144" t="s">
        <v>936</v>
      </c>
      <c r="D623" s="59">
        <v>619</v>
      </c>
      <c r="E623" s="108"/>
      <c r="F623" s="108"/>
      <c r="G623" s="4"/>
      <c r="H623" s="4"/>
      <c r="I623" s="108"/>
      <c r="J623" s="108"/>
      <c r="K623" s="108"/>
      <c r="L623" s="108"/>
      <c r="M623" s="4"/>
      <c r="N623" s="4"/>
      <c r="O623" s="4"/>
      <c r="P623" s="4"/>
      <c r="Q623" s="4"/>
    </row>
    <row r="624" spans="3:17">
      <c r="C624" s="144" t="s">
        <v>937</v>
      </c>
      <c r="D624" s="59">
        <v>620</v>
      </c>
      <c r="E624" s="108"/>
      <c r="F624" s="108"/>
      <c r="G624" s="4"/>
      <c r="H624" s="4"/>
      <c r="I624" s="108"/>
      <c r="J624" s="108"/>
      <c r="K624" s="108"/>
      <c r="L624" s="108"/>
      <c r="M624" s="4"/>
      <c r="N624" s="4"/>
      <c r="O624" s="4"/>
      <c r="P624" s="4"/>
      <c r="Q624" s="4"/>
    </row>
    <row r="625" spans="3:17">
      <c r="C625" s="144" t="s">
        <v>938</v>
      </c>
      <c r="D625" s="59">
        <v>621</v>
      </c>
      <c r="E625" s="108"/>
      <c r="F625" s="108"/>
      <c r="G625" s="4"/>
      <c r="H625" s="4"/>
      <c r="I625" s="108"/>
      <c r="J625" s="108"/>
      <c r="K625" s="108"/>
      <c r="L625" s="108"/>
      <c r="M625" s="4"/>
      <c r="N625" s="4"/>
      <c r="O625" s="4"/>
      <c r="P625" s="4"/>
      <c r="Q625" s="4"/>
    </row>
    <row r="626" spans="3:17">
      <c r="C626" s="144" t="s">
        <v>939</v>
      </c>
      <c r="D626" s="59">
        <v>622</v>
      </c>
      <c r="E626" s="108"/>
      <c r="F626" s="108"/>
      <c r="G626" s="4"/>
      <c r="H626" s="4"/>
      <c r="I626" s="108"/>
      <c r="J626" s="108"/>
      <c r="K626" s="108"/>
      <c r="L626" s="108"/>
      <c r="M626" s="4"/>
      <c r="N626" s="4"/>
      <c r="O626" s="4"/>
      <c r="P626" s="4"/>
      <c r="Q626" s="4"/>
    </row>
    <row r="627" spans="3:17">
      <c r="C627" s="143" t="s">
        <v>940</v>
      </c>
      <c r="D627" s="59">
        <v>623</v>
      </c>
      <c r="E627" s="108"/>
      <c r="F627" s="108"/>
      <c r="G627" s="4"/>
      <c r="H627" s="4"/>
      <c r="I627" s="108"/>
      <c r="J627" s="108"/>
      <c r="K627" s="108"/>
      <c r="L627" s="108"/>
      <c r="M627" s="4"/>
      <c r="N627" s="4"/>
      <c r="O627" s="4"/>
      <c r="P627" s="4"/>
      <c r="Q627" s="4"/>
    </row>
    <row r="628" spans="3:17">
      <c r="C628" s="143" t="s">
        <v>941</v>
      </c>
      <c r="D628" s="59">
        <v>624</v>
      </c>
      <c r="E628" s="108"/>
      <c r="F628" s="108"/>
      <c r="G628" s="4"/>
      <c r="H628" s="4"/>
      <c r="I628" s="108"/>
      <c r="J628" s="108"/>
      <c r="K628" s="108"/>
      <c r="L628" s="108"/>
      <c r="M628" s="4"/>
      <c r="N628" s="4"/>
      <c r="O628" s="4"/>
      <c r="P628" s="4"/>
      <c r="Q628" s="4"/>
    </row>
    <row r="629" spans="3:17">
      <c r="C629" s="143" t="s">
        <v>942</v>
      </c>
      <c r="D629" s="59">
        <v>625</v>
      </c>
      <c r="E629" s="108"/>
      <c r="F629" s="108"/>
      <c r="G629" s="4"/>
      <c r="H629" s="4"/>
      <c r="I629" s="108"/>
      <c r="J629" s="108"/>
      <c r="K629" s="108"/>
      <c r="L629" s="108"/>
      <c r="M629" s="4"/>
      <c r="N629" s="4"/>
      <c r="O629" s="4"/>
      <c r="P629" s="4"/>
      <c r="Q629" s="4"/>
    </row>
    <row r="630" spans="3:17">
      <c r="C630" s="143" t="s">
        <v>943</v>
      </c>
      <c r="D630" s="59">
        <v>626</v>
      </c>
      <c r="E630" s="108"/>
      <c r="F630" s="108"/>
      <c r="G630" s="4"/>
      <c r="H630" s="4"/>
      <c r="I630" s="108"/>
      <c r="J630" s="108"/>
      <c r="K630" s="108"/>
      <c r="L630" s="108"/>
      <c r="M630" s="4"/>
      <c r="N630" s="4"/>
      <c r="O630" s="4"/>
      <c r="P630" s="4"/>
      <c r="Q630" s="4"/>
    </row>
    <row r="631" spans="3:17">
      <c r="C631" s="144" t="s">
        <v>944</v>
      </c>
      <c r="D631" s="59">
        <v>627</v>
      </c>
      <c r="E631" s="108"/>
      <c r="F631" s="108"/>
      <c r="G631" s="4"/>
      <c r="H631" s="4"/>
      <c r="I631" s="108"/>
      <c r="J631" s="108"/>
      <c r="K631" s="108"/>
      <c r="L631" s="108"/>
      <c r="M631" s="4"/>
      <c r="N631" s="4"/>
      <c r="O631" s="4"/>
      <c r="P631" s="4"/>
      <c r="Q631" s="4"/>
    </row>
    <row r="632" spans="3:17">
      <c r="C632" s="144" t="s">
        <v>945</v>
      </c>
      <c r="D632" s="59">
        <v>628</v>
      </c>
      <c r="E632" s="108"/>
      <c r="F632" s="108"/>
      <c r="G632" s="4"/>
      <c r="H632" s="4"/>
      <c r="I632" s="108"/>
      <c r="J632" s="108"/>
      <c r="K632" s="108"/>
      <c r="L632" s="108"/>
      <c r="M632" s="4"/>
      <c r="N632" s="4"/>
      <c r="O632" s="4"/>
      <c r="P632" s="4"/>
      <c r="Q632" s="4"/>
    </row>
    <row r="633" spans="3:17">
      <c r="C633" s="144" t="s">
        <v>946</v>
      </c>
      <c r="D633" s="59">
        <v>629</v>
      </c>
      <c r="E633" s="108"/>
      <c r="F633" s="108"/>
      <c r="G633" s="4"/>
      <c r="H633" s="4"/>
      <c r="I633" s="108"/>
      <c r="J633" s="108"/>
      <c r="K633" s="108"/>
      <c r="L633" s="108"/>
      <c r="M633" s="4"/>
      <c r="N633" s="4"/>
      <c r="O633" s="4"/>
      <c r="P633" s="4"/>
      <c r="Q633" s="4"/>
    </row>
    <row r="634" spans="3:17">
      <c r="C634" s="144" t="s">
        <v>947</v>
      </c>
      <c r="D634" s="59">
        <v>630</v>
      </c>
      <c r="E634" s="108"/>
      <c r="F634" s="108"/>
      <c r="G634" s="4"/>
      <c r="H634" s="4"/>
      <c r="I634" s="108"/>
      <c r="J634" s="108"/>
      <c r="K634" s="108"/>
      <c r="L634" s="108"/>
      <c r="M634" s="4"/>
      <c r="N634" s="4"/>
      <c r="O634" s="4"/>
      <c r="P634" s="4"/>
      <c r="Q634" s="4"/>
    </row>
    <row r="635" spans="3:17">
      <c r="C635" s="144" t="s">
        <v>948</v>
      </c>
      <c r="D635" s="59">
        <v>631</v>
      </c>
      <c r="E635" s="108"/>
      <c r="F635" s="108"/>
      <c r="G635" s="4"/>
      <c r="H635" s="4"/>
      <c r="I635" s="108"/>
      <c r="J635" s="108"/>
      <c r="K635" s="108"/>
      <c r="L635" s="108"/>
      <c r="M635" s="4"/>
      <c r="N635" s="4"/>
      <c r="O635" s="4"/>
      <c r="P635" s="4"/>
      <c r="Q635" s="4"/>
    </row>
    <row r="636" spans="3:17">
      <c r="C636" s="144" t="s">
        <v>949</v>
      </c>
      <c r="D636" s="59">
        <v>632</v>
      </c>
      <c r="E636" s="108"/>
      <c r="F636" s="108"/>
      <c r="G636" s="4"/>
      <c r="H636" s="4"/>
      <c r="I636" s="108"/>
      <c r="J636" s="108"/>
      <c r="K636" s="108"/>
      <c r="L636" s="108"/>
      <c r="M636" s="4"/>
      <c r="N636" s="4"/>
      <c r="O636" s="4"/>
      <c r="P636" s="4"/>
      <c r="Q636" s="4"/>
    </row>
    <row r="637" spans="3:17">
      <c r="C637" s="143" t="s">
        <v>950</v>
      </c>
      <c r="D637" s="59">
        <v>633</v>
      </c>
      <c r="E637" s="108"/>
      <c r="F637" s="108"/>
      <c r="G637" s="4"/>
      <c r="H637" s="4"/>
      <c r="I637" s="108"/>
      <c r="J637" s="108"/>
      <c r="K637" s="108"/>
      <c r="L637" s="108"/>
      <c r="M637" s="4"/>
      <c r="N637" s="4"/>
      <c r="O637" s="4"/>
      <c r="P637" s="4"/>
      <c r="Q637" s="4"/>
    </row>
    <row r="638" spans="3:17">
      <c r="C638" s="143" t="s">
        <v>951</v>
      </c>
      <c r="D638" s="59">
        <v>634</v>
      </c>
      <c r="E638" s="108"/>
      <c r="F638" s="108"/>
      <c r="G638" s="4"/>
      <c r="H638" s="4"/>
      <c r="I638" s="108"/>
      <c r="J638" s="108"/>
      <c r="K638" s="108"/>
      <c r="L638" s="108"/>
      <c r="M638" s="4"/>
      <c r="N638" s="4"/>
      <c r="O638" s="4"/>
      <c r="P638" s="4"/>
      <c r="Q638" s="4"/>
    </row>
    <row r="639" spans="3:17">
      <c r="C639" s="143" t="s">
        <v>952</v>
      </c>
      <c r="D639" s="59">
        <v>635</v>
      </c>
      <c r="E639" s="108"/>
      <c r="F639" s="108"/>
      <c r="G639" s="4"/>
      <c r="H639" s="4"/>
      <c r="I639" s="108"/>
      <c r="J639" s="108"/>
      <c r="K639" s="108"/>
      <c r="L639" s="108"/>
      <c r="M639" s="4"/>
      <c r="N639" s="4"/>
      <c r="O639" s="4"/>
      <c r="P639" s="4"/>
      <c r="Q639" s="4"/>
    </row>
    <row r="640" spans="3:17">
      <c r="C640" s="144" t="s">
        <v>953</v>
      </c>
      <c r="D640" s="59">
        <v>636</v>
      </c>
      <c r="E640" s="108"/>
      <c r="F640" s="108"/>
      <c r="G640" s="4"/>
      <c r="H640" s="4"/>
      <c r="I640" s="108"/>
      <c r="J640" s="108"/>
      <c r="K640" s="108"/>
      <c r="L640" s="108"/>
      <c r="M640" s="4"/>
      <c r="N640" s="4"/>
      <c r="O640" s="4"/>
      <c r="P640" s="4"/>
      <c r="Q640" s="4"/>
    </row>
    <row r="641" spans="3:17">
      <c r="C641" s="143" t="s">
        <v>954</v>
      </c>
      <c r="D641" s="59">
        <v>637</v>
      </c>
      <c r="E641" s="108"/>
      <c r="F641" s="108"/>
      <c r="G641" s="4"/>
      <c r="H641" s="4"/>
      <c r="I641" s="108"/>
      <c r="J641" s="108"/>
      <c r="K641" s="108"/>
      <c r="L641" s="108"/>
      <c r="M641" s="4"/>
      <c r="N641" s="4"/>
      <c r="O641" s="4"/>
      <c r="P641" s="4"/>
      <c r="Q641" s="4"/>
    </row>
    <row r="642" spans="3:17">
      <c r="C642" s="144" t="s">
        <v>955</v>
      </c>
      <c r="D642" s="59">
        <v>638</v>
      </c>
      <c r="E642" s="108"/>
      <c r="F642" s="108"/>
      <c r="G642" s="4"/>
      <c r="H642" s="4"/>
      <c r="I642" s="108"/>
      <c r="J642" s="108"/>
      <c r="K642" s="108"/>
      <c r="L642" s="108"/>
      <c r="M642" s="4"/>
      <c r="N642" s="4"/>
      <c r="O642" s="4"/>
      <c r="P642" s="4"/>
      <c r="Q642" s="4"/>
    </row>
    <row r="643" spans="3:17">
      <c r="C643" s="144" t="s">
        <v>956</v>
      </c>
      <c r="D643" s="59">
        <v>639</v>
      </c>
      <c r="E643" s="108"/>
      <c r="F643" s="108"/>
      <c r="G643" s="4"/>
      <c r="H643" s="4"/>
      <c r="I643" s="108"/>
      <c r="J643" s="108"/>
      <c r="K643" s="108"/>
      <c r="L643" s="108"/>
      <c r="M643" s="4"/>
      <c r="N643" s="4"/>
      <c r="O643" s="4"/>
      <c r="P643" s="4"/>
      <c r="Q643" s="4"/>
    </row>
    <row r="644" spans="3:17">
      <c r="C644" s="144" t="s">
        <v>957</v>
      </c>
      <c r="D644" s="59">
        <v>640</v>
      </c>
      <c r="E644" s="108"/>
      <c r="F644" s="108"/>
      <c r="G644" s="4"/>
      <c r="H644" s="4"/>
      <c r="I644" s="108"/>
      <c r="J644" s="108"/>
      <c r="K644" s="108"/>
      <c r="L644" s="108"/>
      <c r="M644" s="4"/>
      <c r="N644" s="4"/>
      <c r="O644" s="4"/>
      <c r="P644" s="4"/>
      <c r="Q644" s="4"/>
    </row>
    <row r="645" spans="3:17">
      <c r="C645" s="144" t="s">
        <v>958</v>
      </c>
      <c r="D645" s="59">
        <v>641</v>
      </c>
      <c r="E645" s="108"/>
      <c r="F645" s="108"/>
      <c r="G645" s="4"/>
      <c r="H645" s="4"/>
      <c r="I645" s="108"/>
      <c r="J645" s="108"/>
      <c r="K645" s="108"/>
      <c r="L645" s="108"/>
      <c r="M645" s="4"/>
      <c r="N645" s="4"/>
      <c r="O645" s="4"/>
      <c r="P645" s="4"/>
      <c r="Q645" s="4"/>
    </row>
    <row r="646" spans="3:17">
      <c r="C646" s="143" t="s">
        <v>959</v>
      </c>
      <c r="D646" s="59">
        <v>642</v>
      </c>
      <c r="E646" s="108"/>
      <c r="F646" s="108"/>
      <c r="G646" s="4"/>
      <c r="H646" s="4"/>
      <c r="I646" s="108"/>
      <c r="J646" s="108"/>
      <c r="K646" s="108"/>
      <c r="L646" s="108"/>
      <c r="M646" s="4"/>
      <c r="N646" s="4"/>
      <c r="O646" s="4"/>
      <c r="P646" s="4"/>
      <c r="Q646" s="4"/>
    </row>
    <row r="647" spans="3:17">
      <c r="C647" s="144" t="s">
        <v>960</v>
      </c>
      <c r="D647" s="59">
        <v>643</v>
      </c>
      <c r="E647" s="108"/>
      <c r="F647" s="108"/>
      <c r="G647" s="4"/>
      <c r="H647" s="4"/>
      <c r="I647" s="108"/>
      <c r="J647" s="108"/>
      <c r="K647" s="108"/>
      <c r="L647" s="108"/>
      <c r="M647" s="4"/>
      <c r="N647" s="4"/>
      <c r="O647" s="4"/>
      <c r="P647" s="4"/>
      <c r="Q647" s="4"/>
    </row>
    <row r="648" spans="3:17">
      <c r="C648" s="143" t="s">
        <v>961</v>
      </c>
      <c r="D648" s="59">
        <v>644</v>
      </c>
      <c r="E648" s="108"/>
      <c r="F648" s="108"/>
      <c r="G648" s="4"/>
      <c r="H648" s="4"/>
      <c r="I648" s="108"/>
      <c r="J648" s="108"/>
      <c r="K648" s="108"/>
      <c r="L648" s="108"/>
      <c r="M648" s="4"/>
      <c r="N648" s="4"/>
      <c r="O648" s="4"/>
      <c r="P648" s="4"/>
      <c r="Q648" s="4"/>
    </row>
    <row r="649" spans="3:17">
      <c r="C649" s="143" t="s">
        <v>962</v>
      </c>
      <c r="D649" s="59">
        <v>645</v>
      </c>
      <c r="E649" s="108"/>
      <c r="F649" s="108"/>
      <c r="G649" s="4"/>
      <c r="H649" s="4"/>
      <c r="I649" s="108"/>
      <c r="J649" s="108"/>
      <c r="K649" s="108"/>
      <c r="L649" s="108"/>
      <c r="M649" s="4"/>
      <c r="N649" s="4"/>
      <c r="O649" s="4"/>
      <c r="P649" s="4"/>
      <c r="Q649" s="4"/>
    </row>
    <row r="650" spans="3:17">
      <c r="C650" s="143" t="s">
        <v>963</v>
      </c>
      <c r="D650" s="59">
        <v>646</v>
      </c>
      <c r="E650" s="108"/>
      <c r="F650" s="108"/>
      <c r="G650" s="4"/>
      <c r="H650" s="4"/>
      <c r="I650" s="108"/>
      <c r="J650" s="108"/>
      <c r="K650" s="108"/>
      <c r="L650" s="108"/>
      <c r="M650" s="4"/>
      <c r="N650" s="4"/>
      <c r="O650" s="4"/>
      <c r="P650" s="4"/>
      <c r="Q650" s="4"/>
    </row>
    <row r="651" spans="3:17">
      <c r="C651" s="143" t="s">
        <v>964</v>
      </c>
      <c r="D651" s="59">
        <v>647</v>
      </c>
      <c r="E651" s="108"/>
      <c r="F651" s="108"/>
      <c r="G651" s="4"/>
      <c r="H651" s="4"/>
      <c r="I651" s="108"/>
      <c r="J651" s="108"/>
      <c r="K651" s="108"/>
      <c r="L651" s="108"/>
      <c r="M651" s="4"/>
      <c r="N651" s="4"/>
      <c r="O651" s="4"/>
      <c r="P651" s="4"/>
      <c r="Q651" s="4"/>
    </row>
    <row r="652" spans="3:17">
      <c r="C652" s="143" t="s">
        <v>965</v>
      </c>
      <c r="D652" s="59">
        <v>648</v>
      </c>
      <c r="E652" s="108"/>
      <c r="F652" s="108"/>
      <c r="G652" s="4"/>
      <c r="H652" s="4"/>
      <c r="I652" s="108"/>
      <c r="J652" s="108"/>
      <c r="K652" s="108"/>
      <c r="L652" s="108"/>
      <c r="M652" s="4"/>
      <c r="N652" s="4"/>
      <c r="O652" s="4"/>
      <c r="P652" s="4"/>
      <c r="Q652" s="4"/>
    </row>
    <row r="653" spans="3:17">
      <c r="C653" s="143" t="s">
        <v>966</v>
      </c>
      <c r="D653" s="59">
        <v>649</v>
      </c>
      <c r="E653" s="108"/>
      <c r="F653" s="108"/>
      <c r="G653" s="4"/>
      <c r="H653" s="4"/>
      <c r="I653" s="108"/>
      <c r="J653" s="108"/>
      <c r="K653" s="108"/>
      <c r="L653" s="108"/>
      <c r="M653" s="4"/>
      <c r="N653" s="4"/>
      <c r="O653" s="4"/>
      <c r="P653" s="4"/>
      <c r="Q653" s="4"/>
    </row>
    <row r="654" spans="3:17">
      <c r="C654" s="143" t="s">
        <v>967</v>
      </c>
      <c r="D654" s="59">
        <v>650</v>
      </c>
      <c r="E654" s="108"/>
      <c r="F654" s="108"/>
      <c r="G654" s="4"/>
      <c r="H654" s="4"/>
      <c r="I654" s="108"/>
      <c r="J654" s="108"/>
      <c r="K654" s="108"/>
      <c r="L654" s="108"/>
      <c r="M654" s="4"/>
      <c r="N654" s="4"/>
      <c r="O654" s="4"/>
      <c r="P654" s="4"/>
      <c r="Q654" s="4"/>
    </row>
    <row r="655" spans="3:17">
      <c r="C655" s="143" t="s">
        <v>968</v>
      </c>
      <c r="D655" s="59">
        <v>651</v>
      </c>
      <c r="E655" s="108"/>
      <c r="F655" s="108"/>
      <c r="G655" s="4"/>
      <c r="H655" s="4"/>
      <c r="I655" s="108"/>
      <c r="J655" s="108"/>
      <c r="K655" s="108"/>
      <c r="L655" s="108"/>
      <c r="M655" s="4"/>
      <c r="N655" s="4"/>
      <c r="O655" s="4"/>
      <c r="P655" s="4"/>
      <c r="Q655" s="4"/>
    </row>
    <row r="656" spans="3:17">
      <c r="C656" s="143" t="s">
        <v>969</v>
      </c>
      <c r="D656" s="59">
        <v>652</v>
      </c>
      <c r="E656" s="108"/>
      <c r="F656" s="108"/>
      <c r="G656" s="4"/>
      <c r="H656" s="4"/>
      <c r="I656" s="108"/>
      <c r="J656" s="108"/>
      <c r="K656" s="108"/>
      <c r="L656" s="108"/>
      <c r="M656" s="4"/>
      <c r="N656" s="4"/>
      <c r="O656" s="4"/>
      <c r="P656" s="4"/>
      <c r="Q656" s="4"/>
    </row>
    <row r="657" spans="3:17">
      <c r="C657" s="143" t="s">
        <v>970</v>
      </c>
      <c r="D657" s="59">
        <v>653</v>
      </c>
      <c r="E657" s="108"/>
      <c r="F657" s="108"/>
      <c r="G657" s="4"/>
      <c r="H657" s="4"/>
      <c r="I657" s="108"/>
      <c r="J657" s="108"/>
      <c r="K657" s="108"/>
      <c r="L657" s="108"/>
      <c r="M657" s="4"/>
      <c r="N657" s="4"/>
      <c r="O657" s="4"/>
      <c r="P657" s="4"/>
      <c r="Q657" s="4"/>
    </row>
    <row r="658" spans="3:17">
      <c r="C658" s="144" t="s">
        <v>971</v>
      </c>
      <c r="D658" s="59">
        <v>654</v>
      </c>
      <c r="E658" s="108"/>
      <c r="F658" s="108"/>
      <c r="G658" s="4"/>
      <c r="H658" s="4"/>
      <c r="I658" s="108"/>
      <c r="J658" s="108"/>
      <c r="K658" s="108"/>
      <c r="L658" s="108"/>
      <c r="M658" s="4"/>
      <c r="N658" s="4"/>
      <c r="O658" s="4"/>
      <c r="P658" s="4"/>
      <c r="Q658" s="4"/>
    </row>
    <row r="659" spans="3:17">
      <c r="C659" s="144" t="s">
        <v>972</v>
      </c>
      <c r="D659" s="59">
        <v>655</v>
      </c>
      <c r="E659" s="108"/>
      <c r="F659" s="108"/>
      <c r="G659" s="4"/>
      <c r="H659" s="4"/>
      <c r="I659" s="108"/>
      <c r="J659" s="108"/>
      <c r="K659" s="108"/>
      <c r="L659" s="108"/>
      <c r="M659" s="4"/>
      <c r="N659" s="4"/>
      <c r="O659" s="4"/>
      <c r="P659" s="4"/>
      <c r="Q659" s="4"/>
    </row>
    <row r="660" spans="3:17">
      <c r="C660" s="143" t="s">
        <v>973</v>
      </c>
      <c r="D660" s="59">
        <v>656</v>
      </c>
      <c r="E660" s="108"/>
      <c r="F660" s="108"/>
      <c r="G660" s="4"/>
      <c r="H660" s="4"/>
      <c r="I660" s="108"/>
      <c r="J660" s="108"/>
      <c r="K660" s="108"/>
      <c r="L660" s="108"/>
      <c r="M660" s="4"/>
      <c r="N660" s="4"/>
      <c r="O660" s="4"/>
      <c r="P660" s="4"/>
      <c r="Q660" s="4"/>
    </row>
    <row r="661" spans="3:17">
      <c r="C661" s="143" t="s">
        <v>974</v>
      </c>
      <c r="D661" s="59">
        <v>657</v>
      </c>
      <c r="E661" s="108"/>
      <c r="F661" s="108"/>
      <c r="G661" s="4"/>
      <c r="H661" s="4"/>
      <c r="I661" s="108"/>
      <c r="J661" s="108"/>
      <c r="K661" s="108"/>
      <c r="L661" s="108"/>
      <c r="M661" s="4"/>
      <c r="N661" s="4"/>
      <c r="O661" s="4"/>
      <c r="P661" s="4"/>
      <c r="Q661" s="4"/>
    </row>
    <row r="662" spans="3:17">
      <c r="C662" s="143" t="s">
        <v>975</v>
      </c>
      <c r="D662" s="59">
        <v>658</v>
      </c>
      <c r="E662" s="108"/>
      <c r="F662" s="108"/>
      <c r="G662" s="4"/>
      <c r="H662" s="4"/>
      <c r="I662" s="108"/>
      <c r="J662" s="108"/>
      <c r="K662" s="108"/>
      <c r="L662" s="108"/>
      <c r="M662" s="4"/>
      <c r="N662" s="4"/>
      <c r="O662" s="4"/>
      <c r="P662" s="4"/>
      <c r="Q662" s="4"/>
    </row>
    <row r="663" spans="3:17">
      <c r="C663" s="144" t="s">
        <v>976</v>
      </c>
      <c r="D663" s="59">
        <v>659</v>
      </c>
      <c r="E663" s="108"/>
      <c r="F663" s="108"/>
      <c r="G663" s="4"/>
      <c r="H663" s="4"/>
      <c r="I663" s="108"/>
      <c r="J663" s="108"/>
      <c r="K663" s="108"/>
      <c r="L663" s="108"/>
      <c r="M663" s="4"/>
      <c r="N663" s="4"/>
      <c r="O663" s="4"/>
      <c r="P663" s="4"/>
      <c r="Q663" s="4"/>
    </row>
    <row r="664" spans="3:17">
      <c r="C664" s="143" t="s">
        <v>977</v>
      </c>
      <c r="D664" s="59">
        <v>660</v>
      </c>
      <c r="E664" s="108"/>
      <c r="F664" s="108"/>
      <c r="G664" s="4"/>
      <c r="H664" s="4"/>
      <c r="I664" s="108"/>
      <c r="J664" s="108"/>
      <c r="K664" s="108"/>
      <c r="L664" s="108"/>
      <c r="M664" s="4"/>
      <c r="N664" s="4"/>
      <c r="O664" s="4"/>
      <c r="P664" s="4"/>
      <c r="Q664" s="4"/>
    </row>
    <row r="665" spans="3:17">
      <c r="C665" s="143" t="s">
        <v>978</v>
      </c>
      <c r="D665" s="59">
        <v>661</v>
      </c>
      <c r="E665" s="108"/>
      <c r="F665" s="108"/>
      <c r="G665" s="4"/>
      <c r="H665" s="4"/>
      <c r="I665" s="108"/>
      <c r="J665" s="108"/>
      <c r="K665" s="108"/>
      <c r="L665" s="108"/>
      <c r="M665" s="4"/>
      <c r="N665" s="4"/>
      <c r="O665" s="4"/>
      <c r="P665" s="4"/>
      <c r="Q665" s="4"/>
    </row>
    <row r="666" spans="3:17">
      <c r="C666" s="143" t="s">
        <v>979</v>
      </c>
      <c r="D666" s="59">
        <v>662</v>
      </c>
      <c r="E666" s="108"/>
      <c r="F666" s="108"/>
      <c r="G666" s="4"/>
      <c r="H666" s="4"/>
      <c r="I666" s="108"/>
      <c r="J666" s="108"/>
      <c r="K666" s="108"/>
      <c r="L666" s="108"/>
      <c r="M666" s="4"/>
      <c r="N666" s="4"/>
      <c r="O666" s="4"/>
      <c r="P666" s="4"/>
      <c r="Q666" s="4"/>
    </row>
    <row r="667" spans="3:17">
      <c r="C667" s="143" t="s">
        <v>980</v>
      </c>
      <c r="D667" s="59">
        <v>663</v>
      </c>
      <c r="E667" s="108"/>
      <c r="F667" s="108"/>
      <c r="G667" s="4"/>
      <c r="H667" s="4"/>
      <c r="I667" s="108"/>
      <c r="J667" s="108"/>
      <c r="K667" s="108"/>
      <c r="L667" s="108"/>
      <c r="M667" s="4"/>
      <c r="N667" s="4"/>
      <c r="O667" s="4"/>
      <c r="P667" s="4"/>
      <c r="Q667" s="4"/>
    </row>
    <row r="668" spans="3:17">
      <c r="C668" s="144" t="s">
        <v>981</v>
      </c>
      <c r="D668" s="59">
        <v>664</v>
      </c>
      <c r="E668" s="108"/>
      <c r="F668" s="108"/>
      <c r="G668" s="4"/>
      <c r="H668" s="4"/>
      <c r="I668" s="108"/>
      <c r="J668" s="108"/>
      <c r="K668" s="108"/>
      <c r="L668" s="108"/>
      <c r="M668" s="4"/>
      <c r="N668" s="4"/>
      <c r="O668" s="4"/>
      <c r="P668" s="4"/>
      <c r="Q668" s="4"/>
    </row>
    <row r="669" spans="3:17">
      <c r="C669" s="144" t="s">
        <v>982</v>
      </c>
      <c r="D669" s="59">
        <v>665</v>
      </c>
      <c r="E669" s="108"/>
      <c r="F669" s="108"/>
      <c r="G669" s="4"/>
      <c r="H669" s="4"/>
      <c r="I669" s="108"/>
      <c r="J669" s="108"/>
      <c r="K669" s="108"/>
      <c r="L669" s="108"/>
      <c r="M669" s="4"/>
      <c r="N669" s="4"/>
      <c r="O669" s="4"/>
      <c r="P669" s="4"/>
      <c r="Q669" s="4"/>
    </row>
    <row r="670" spans="3:17">
      <c r="C670" s="144" t="s">
        <v>983</v>
      </c>
      <c r="D670" s="59">
        <v>666</v>
      </c>
      <c r="E670" s="108"/>
      <c r="F670" s="108"/>
      <c r="G670" s="4"/>
      <c r="H670" s="4"/>
      <c r="I670" s="108"/>
      <c r="J670" s="108"/>
      <c r="K670" s="108"/>
      <c r="L670" s="108"/>
      <c r="M670" s="4"/>
      <c r="N670" s="4"/>
      <c r="O670" s="4"/>
      <c r="P670" s="4"/>
      <c r="Q670" s="4"/>
    </row>
    <row r="671" spans="3:17">
      <c r="C671" s="144" t="s">
        <v>984</v>
      </c>
      <c r="D671" s="59">
        <v>667</v>
      </c>
      <c r="E671" s="108"/>
      <c r="F671" s="108"/>
      <c r="G671" s="4"/>
      <c r="H671" s="4"/>
      <c r="I671" s="108"/>
      <c r="J671" s="108"/>
      <c r="K671" s="108"/>
      <c r="L671" s="108"/>
      <c r="M671" s="4"/>
      <c r="N671" s="4"/>
      <c r="O671" s="4"/>
      <c r="P671" s="4"/>
      <c r="Q671" s="4"/>
    </row>
    <row r="672" spans="3:17">
      <c r="C672" s="144" t="s">
        <v>985</v>
      </c>
      <c r="D672" s="59">
        <v>668</v>
      </c>
      <c r="E672" s="108"/>
      <c r="F672" s="108"/>
      <c r="G672" s="4"/>
      <c r="H672" s="4"/>
      <c r="I672" s="108"/>
      <c r="J672" s="108"/>
      <c r="K672" s="108"/>
      <c r="L672" s="108"/>
      <c r="M672" s="4"/>
      <c r="N672" s="4"/>
      <c r="O672" s="4"/>
      <c r="P672" s="4"/>
      <c r="Q672" s="4"/>
    </row>
    <row r="673" spans="3:17">
      <c r="C673" s="144" t="s">
        <v>986</v>
      </c>
      <c r="D673" s="59">
        <v>669</v>
      </c>
      <c r="E673" s="108"/>
      <c r="F673" s="108"/>
      <c r="G673" s="4"/>
      <c r="H673" s="4"/>
      <c r="I673" s="108"/>
      <c r="J673" s="108"/>
      <c r="K673" s="108"/>
      <c r="L673" s="108"/>
      <c r="M673" s="4"/>
      <c r="N673" s="4"/>
      <c r="O673" s="4"/>
      <c r="P673" s="4"/>
      <c r="Q673" s="4"/>
    </row>
    <row r="674" spans="3:17">
      <c r="C674" s="143" t="s">
        <v>987</v>
      </c>
      <c r="D674" s="59">
        <v>670</v>
      </c>
      <c r="E674" s="108"/>
      <c r="F674" s="108"/>
      <c r="G674" s="4"/>
      <c r="H674" s="4"/>
      <c r="I674" s="108"/>
      <c r="J674" s="108"/>
      <c r="K674" s="108"/>
      <c r="L674" s="108"/>
      <c r="M674" s="4"/>
      <c r="N674" s="4"/>
      <c r="O674" s="4"/>
      <c r="P674" s="4"/>
      <c r="Q674" s="4"/>
    </row>
    <row r="675" spans="3:17">
      <c r="C675" s="143" t="s">
        <v>988</v>
      </c>
      <c r="D675" s="59">
        <v>671</v>
      </c>
      <c r="E675" s="108"/>
      <c r="F675" s="108"/>
      <c r="G675" s="4"/>
      <c r="H675" s="4"/>
      <c r="I675" s="108"/>
      <c r="J675" s="108"/>
      <c r="K675" s="108"/>
      <c r="L675" s="108"/>
      <c r="M675" s="4"/>
      <c r="N675" s="4"/>
      <c r="O675" s="4"/>
      <c r="P675" s="4"/>
      <c r="Q675" s="4"/>
    </row>
    <row r="676" spans="3:17">
      <c r="C676" s="144" t="s">
        <v>989</v>
      </c>
      <c r="D676" s="59">
        <v>672</v>
      </c>
      <c r="E676" s="108"/>
      <c r="F676" s="108"/>
      <c r="G676" s="4"/>
      <c r="H676" s="4"/>
      <c r="I676" s="108"/>
      <c r="J676" s="108"/>
      <c r="K676" s="108"/>
      <c r="L676" s="108"/>
      <c r="M676" s="4"/>
      <c r="N676" s="4"/>
      <c r="O676" s="4"/>
      <c r="P676" s="4"/>
      <c r="Q676" s="4"/>
    </row>
    <row r="677" spans="3:17">
      <c r="C677" s="143" t="s">
        <v>990</v>
      </c>
      <c r="D677" s="59">
        <v>673</v>
      </c>
      <c r="E677" s="108"/>
      <c r="F677" s="108"/>
      <c r="G677" s="4"/>
      <c r="H677" s="4"/>
      <c r="I677" s="108"/>
      <c r="J677" s="108"/>
      <c r="K677" s="108"/>
      <c r="L677" s="108"/>
      <c r="M677" s="4"/>
      <c r="N677" s="4"/>
      <c r="O677" s="4"/>
      <c r="P677" s="4"/>
      <c r="Q677" s="4"/>
    </row>
    <row r="678" spans="3:17">
      <c r="C678" s="144" t="s">
        <v>991</v>
      </c>
      <c r="D678" s="59">
        <v>674</v>
      </c>
      <c r="E678" s="108"/>
      <c r="F678" s="108"/>
      <c r="G678" s="4"/>
      <c r="H678" s="4"/>
      <c r="I678" s="108"/>
      <c r="J678" s="108"/>
      <c r="K678" s="108"/>
      <c r="L678" s="108"/>
      <c r="M678" s="4"/>
      <c r="N678" s="4"/>
      <c r="O678" s="4"/>
      <c r="P678" s="4"/>
      <c r="Q678" s="4"/>
    </row>
    <row r="679" spans="3:17">
      <c r="C679" s="144" t="s">
        <v>992</v>
      </c>
      <c r="D679" s="59">
        <v>675</v>
      </c>
      <c r="E679" s="108"/>
      <c r="F679" s="108"/>
      <c r="G679" s="4"/>
      <c r="H679" s="4"/>
      <c r="I679" s="108"/>
      <c r="J679" s="108"/>
      <c r="K679" s="108"/>
      <c r="L679" s="108"/>
      <c r="M679" s="4"/>
      <c r="N679" s="4"/>
      <c r="O679" s="4"/>
      <c r="P679" s="4"/>
      <c r="Q679" s="4"/>
    </row>
    <row r="680" spans="3:17">
      <c r="C680" s="144" t="s">
        <v>993</v>
      </c>
      <c r="D680" s="59">
        <v>676</v>
      </c>
      <c r="E680" s="108"/>
      <c r="F680" s="108"/>
      <c r="G680" s="4"/>
      <c r="H680" s="4"/>
      <c r="I680" s="108"/>
      <c r="J680" s="108"/>
      <c r="K680" s="108"/>
      <c r="L680" s="108"/>
      <c r="M680" s="4"/>
      <c r="N680" s="4"/>
      <c r="O680" s="4"/>
      <c r="P680" s="4"/>
      <c r="Q680" s="4"/>
    </row>
    <row r="681" spans="3:17">
      <c r="C681" s="144" t="s">
        <v>994</v>
      </c>
      <c r="D681" s="59">
        <v>677</v>
      </c>
      <c r="E681" s="108"/>
      <c r="F681" s="108"/>
      <c r="G681" s="4"/>
      <c r="H681" s="4"/>
      <c r="I681" s="108"/>
      <c r="J681" s="108"/>
      <c r="K681" s="108"/>
      <c r="L681" s="108"/>
      <c r="M681" s="4"/>
      <c r="N681" s="4"/>
      <c r="O681" s="4"/>
      <c r="P681" s="4"/>
      <c r="Q681" s="4"/>
    </row>
    <row r="682" spans="3:17">
      <c r="C682" s="144" t="s">
        <v>995</v>
      </c>
      <c r="D682" s="59">
        <v>678</v>
      </c>
      <c r="E682" s="108"/>
      <c r="F682" s="108"/>
      <c r="G682" s="4"/>
      <c r="H682" s="4"/>
      <c r="I682" s="108"/>
      <c r="J682" s="108"/>
      <c r="K682" s="108"/>
      <c r="L682" s="108"/>
      <c r="M682" s="4"/>
      <c r="N682" s="4"/>
      <c r="O682" s="4"/>
      <c r="P682" s="4"/>
      <c r="Q682" s="4"/>
    </row>
    <row r="683" spans="3:17">
      <c r="C683" s="144" t="s">
        <v>996</v>
      </c>
      <c r="D683" s="59">
        <v>679</v>
      </c>
      <c r="E683" s="108"/>
      <c r="F683" s="108"/>
      <c r="G683" s="4"/>
      <c r="H683" s="4"/>
      <c r="I683" s="108"/>
      <c r="J683" s="108"/>
      <c r="K683" s="108"/>
      <c r="L683" s="108"/>
      <c r="M683" s="4"/>
      <c r="N683" s="4"/>
      <c r="O683" s="4"/>
      <c r="P683" s="4"/>
      <c r="Q683" s="4"/>
    </row>
    <row r="684" spans="3:17">
      <c r="C684" s="143" t="s">
        <v>997</v>
      </c>
      <c r="D684" s="59">
        <v>680</v>
      </c>
      <c r="E684" s="108"/>
      <c r="F684" s="108"/>
      <c r="G684" s="4"/>
      <c r="H684" s="4"/>
      <c r="I684" s="108"/>
      <c r="J684" s="108"/>
      <c r="K684" s="108"/>
      <c r="L684" s="108"/>
      <c r="M684" s="4"/>
      <c r="N684" s="4"/>
      <c r="O684" s="4"/>
      <c r="P684" s="4"/>
      <c r="Q684" s="4"/>
    </row>
    <row r="685" spans="3:17">
      <c r="C685" s="144" t="s">
        <v>998</v>
      </c>
      <c r="D685" s="59">
        <v>681</v>
      </c>
      <c r="E685" s="108"/>
      <c r="F685" s="108"/>
      <c r="G685" s="4"/>
      <c r="H685" s="4"/>
      <c r="I685" s="108"/>
      <c r="J685" s="108"/>
      <c r="K685" s="108"/>
      <c r="L685" s="108"/>
      <c r="M685" s="4"/>
      <c r="N685" s="4"/>
      <c r="O685" s="4"/>
      <c r="P685" s="4"/>
      <c r="Q685" s="4"/>
    </row>
    <row r="686" spans="3:17">
      <c r="C686" s="143" t="s">
        <v>999</v>
      </c>
      <c r="D686" s="59">
        <v>682</v>
      </c>
      <c r="E686" s="108"/>
      <c r="F686" s="108"/>
      <c r="G686" s="4"/>
      <c r="H686" s="4"/>
      <c r="I686" s="108"/>
      <c r="J686" s="108"/>
      <c r="K686" s="108"/>
      <c r="L686" s="108"/>
      <c r="M686" s="4"/>
      <c r="N686" s="4"/>
      <c r="O686" s="4"/>
      <c r="P686" s="4"/>
      <c r="Q686" s="4"/>
    </row>
    <row r="687" spans="3:17">
      <c r="C687" s="143" t="s">
        <v>1000</v>
      </c>
      <c r="D687" s="59">
        <v>683</v>
      </c>
      <c r="E687" s="108"/>
      <c r="F687" s="108"/>
      <c r="G687" s="4"/>
      <c r="H687" s="4"/>
      <c r="I687" s="108"/>
      <c r="J687" s="108"/>
      <c r="K687" s="108"/>
      <c r="L687" s="108"/>
      <c r="M687" s="4"/>
      <c r="N687" s="4"/>
      <c r="O687" s="4"/>
      <c r="P687" s="4"/>
      <c r="Q687" s="4"/>
    </row>
    <row r="688" spans="3:17">
      <c r="C688" s="144" t="s">
        <v>1001</v>
      </c>
      <c r="D688" s="59">
        <v>684</v>
      </c>
      <c r="E688" s="108"/>
      <c r="F688" s="108"/>
      <c r="G688" s="4"/>
      <c r="H688" s="4"/>
      <c r="I688" s="108"/>
      <c r="J688" s="108"/>
      <c r="K688" s="108"/>
      <c r="L688" s="108"/>
      <c r="M688" s="4"/>
      <c r="N688" s="4"/>
      <c r="O688" s="4"/>
      <c r="P688" s="4"/>
      <c r="Q688" s="4"/>
    </row>
    <row r="689" spans="3:17">
      <c r="C689" s="143" t="s">
        <v>1002</v>
      </c>
      <c r="D689" s="59">
        <v>685</v>
      </c>
      <c r="E689" s="108"/>
      <c r="F689" s="108"/>
      <c r="G689" s="4"/>
      <c r="H689" s="4"/>
      <c r="I689" s="108"/>
      <c r="J689" s="108"/>
      <c r="K689" s="108"/>
      <c r="L689" s="108"/>
      <c r="M689" s="4"/>
      <c r="N689" s="4"/>
      <c r="O689" s="4"/>
      <c r="P689" s="4"/>
      <c r="Q689" s="4"/>
    </row>
    <row r="690" spans="3:17">
      <c r="C690" s="144" t="s">
        <v>1003</v>
      </c>
      <c r="D690" s="59">
        <v>686</v>
      </c>
      <c r="E690" s="108"/>
      <c r="F690" s="108"/>
      <c r="G690" s="4"/>
      <c r="H690" s="4"/>
      <c r="I690" s="108"/>
      <c r="J690" s="108"/>
      <c r="K690" s="108"/>
      <c r="L690" s="108"/>
      <c r="M690" s="4"/>
      <c r="N690" s="4"/>
      <c r="O690" s="4"/>
      <c r="P690" s="4"/>
      <c r="Q690" s="4"/>
    </row>
    <row r="691" spans="3:17">
      <c r="C691" s="144" t="s">
        <v>1004</v>
      </c>
      <c r="D691" s="59">
        <v>687</v>
      </c>
      <c r="E691" s="108"/>
      <c r="F691" s="108"/>
      <c r="G691" s="4"/>
      <c r="H691" s="4"/>
      <c r="I691" s="108"/>
      <c r="J691" s="108"/>
      <c r="K691" s="108"/>
      <c r="L691" s="108"/>
      <c r="M691" s="4"/>
      <c r="N691" s="4"/>
      <c r="O691" s="4"/>
      <c r="P691" s="4"/>
      <c r="Q691" s="4"/>
    </row>
    <row r="692" spans="3:17">
      <c r="C692" s="144" t="s">
        <v>1005</v>
      </c>
      <c r="D692" s="59">
        <v>688</v>
      </c>
      <c r="E692" s="108"/>
      <c r="F692" s="108"/>
      <c r="G692" s="4"/>
      <c r="H692" s="4"/>
      <c r="I692" s="108"/>
      <c r="J692" s="108"/>
      <c r="K692" s="108"/>
      <c r="L692" s="108"/>
      <c r="M692" s="4"/>
      <c r="N692" s="4"/>
      <c r="O692" s="4"/>
      <c r="P692" s="4"/>
      <c r="Q692" s="4"/>
    </row>
    <row r="693" spans="3:17">
      <c r="C693" s="144" t="s">
        <v>1006</v>
      </c>
      <c r="D693" s="59">
        <v>689</v>
      </c>
      <c r="E693" s="108"/>
      <c r="F693" s="108"/>
      <c r="G693" s="4"/>
      <c r="H693" s="4"/>
      <c r="I693" s="108"/>
      <c r="J693" s="108"/>
      <c r="K693" s="108"/>
      <c r="L693" s="108"/>
      <c r="M693" s="4"/>
      <c r="N693" s="4"/>
      <c r="O693" s="4"/>
      <c r="P693" s="4"/>
      <c r="Q693" s="4"/>
    </row>
    <row r="694" spans="3:17">
      <c r="C694" s="144" t="s">
        <v>1007</v>
      </c>
      <c r="D694" s="59">
        <v>690</v>
      </c>
      <c r="E694" s="108"/>
      <c r="F694" s="108"/>
      <c r="G694" s="4"/>
      <c r="H694" s="4"/>
      <c r="I694" s="108"/>
      <c r="J694" s="108"/>
      <c r="K694" s="108"/>
      <c r="L694" s="108"/>
      <c r="M694" s="4"/>
      <c r="N694" s="4"/>
      <c r="O694" s="4"/>
      <c r="P694" s="4"/>
      <c r="Q694" s="4"/>
    </row>
    <row r="695" spans="3:17">
      <c r="C695" s="144" t="s">
        <v>1008</v>
      </c>
      <c r="D695" s="59">
        <v>691</v>
      </c>
      <c r="E695" s="108"/>
      <c r="F695" s="108"/>
      <c r="G695" s="4"/>
      <c r="H695" s="4"/>
      <c r="I695" s="108"/>
      <c r="J695" s="108"/>
      <c r="K695" s="108"/>
      <c r="L695" s="108"/>
      <c r="M695" s="4"/>
      <c r="N695" s="4"/>
      <c r="O695" s="4"/>
      <c r="P695" s="4"/>
      <c r="Q695" s="4"/>
    </row>
    <row r="696" spans="3:17">
      <c r="C696" s="144" t="s">
        <v>1009</v>
      </c>
      <c r="D696" s="59">
        <v>692</v>
      </c>
      <c r="E696" s="108"/>
      <c r="F696" s="108"/>
      <c r="G696" s="4"/>
      <c r="H696" s="4"/>
      <c r="I696" s="108"/>
      <c r="J696" s="108"/>
      <c r="K696" s="108"/>
      <c r="L696" s="108"/>
      <c r="M696" s="4"/>
      <c r="N696" s="4"/>
      <c r="O696" s="4"/>
      <c r="P696" s="4"/>
      <c r="Q696" s="4"/>
    </row>
    <row r="697" spans="3:17">
      <c r="C697" s="144" t="s">
        <v>1010</v>
      </c>
      <c r="D697" s="59">
        <v>693</v>
      </c>
      <c r="E697" s="108"/>
      <c r="F697" s="108"/>
      <c r="G697" s="4"/>
      <c r="H697" s="4"/>
      <c r="I697" s="108"/>
      <c r="J697" s="108"/>
      <c r="K697" s="108"/>
      <c r="L697" s="108"/>
      <c r="M697" s="4"/>
      <c r="N697" s="4"/>
      <c r="O697" s="4"/>
      <c r="P697" s="4"/>
      <c r="Q697" s="4"/>
    </row>
    <row r="698" spans="3:17">
      <c r="C698" s="143" t="s">
        <v>1011</v>
      </c>
      <c r="D698" s="59">
        <v>694</v>
      </c>
      <c r="E698" s="108"/>
      <c r="F698" s="108"/>
      <c r="G698" s="4"/>
      <c r="H698" s="4"/>
      <c r="I698" s="108"/>
      <c r="J698" s="108"/>
      <c r="K698" s="108"/>
      <c r="L698" s="108"/>
      <c r="M698" s="4"/>
      <c r="N698" s="4"/>
      <c r="O698" s="4"/>
      <c r="P698" s="4"/>
      <c r="Q698" s="4"/>
    </row>
    <row r="699" spans="3:17">
      <c r="C699" s="143" t="s">
        <v>1012</v>
      </c>
      <c r="D699" s="59">
        <v>695</v>
      </c>
      <c r="E699" s="108"/>
      <c r="F699" s="108"/>
      <c r="G699" s="4"/>
      <c r="H699" s="4"/>
      <c r="I699" s="108"/>
      <c r="J699" s="108"/>
      <c r="K699" s="108"/>
      <c r="L699" s="108"/>
      <c r="M699" s="4"/>
      <c r="N699" s="4"/>
      <c r="O699" s="4"/>
      <c r="P699" s="4"/>
      <c r="Q699" s="4"/>
    </row>
    <row r="700" spans="3:17">
      <c r="C700" s="143" t="s">
        <v>1013</v>
      </c>
      <c r="D700" s="59">
        <v>696</v>
      </c>
      <c r="E700" s="108"/>
      <c r="F700" s="108"/>
      <c r="G700" s="4"/>
      <c r="H700" s="4"/>
      <c r="I700" s="108"/>
      <c r="J700" s="108"/>
      <c r="K700" s="108"/>
      <c r="L700" s="108"/>
      <c r="M700" s="4"/>
      <c r="N700" s="4"/>
      <c r="O700" s="4"/>
      <c r="P700" s="4"/>
      <c r="Q700" s="4"/>
    </row>
    <row r="701" spans="3:17">
      <c r="C701" s="143" t="s">
        <v>1014</v>
      </c>
      <c r="D701" s="59">
        <v>697</v>
      </c>
      <c r="E701" s="108"/>
      <c r="F701" s="108"/>
      <c r="G701" s="4"/>
      <c r="H701" s="4"/>
      <c r="I701" s="108"/>
      <c r="J701" s="108"/>
      <c r="K701" s="108"/>
      <c r="L701" s="108"/>
      <c r="M701" s="4"/>
      <c r="N701" s="4"/>
      <c r="O701" s="4"/>
      <c r="P701" s="4"/>
      <c r="Q701" s="4"/>
    </row>
    <row r="702" spans="3:17">
      <c r="C702" s="143" t="s">
        <v>1015</v>
      </c>
      <c r="D702" s="59">
        <v>698</v>
      </c>
      <c r="E702" s="108"/>
      <c r="F702" s="108"/>
      <c r="G702" s="4"/>
      <c r="H702" s="4"/>
      <c r="I702" s="108"/>
      <c r="J702" s="108"/>
      <c r="K702" s="108"/>
      <c r="L702" s="108"/>
      <c r="M702" s="4"/>
      <c r="N702" s="4"/>
      <c r="O702" s="4"/>
      <c r="P702" s="4"/>
      <c r="Q702" s="4"/>
    </row>
    <row r="703" spans="3:17">
      <c r="C703" s="143" t="s">
        <v>1016</v>
      </c>
      <c r="D703" s="59">
        <v>699</v>
      </c>
      <c r="E703" s="108"/>
      <c r="F703" s="108"/>
      <c r="G703" s="4"/>
      <c r="H703" s="4"/>
      <c r="I703" s="108"/>
      <c r="J703" s="108"/>
      <c r="K703" s="108"/>
      <c r="L703" s="108"/>
      <c r="M703" s="4"/>
      <c r="N703" s="4"/>
      <c r="O703" s="4"/>
      <c r="P703" s="4"/>
      <c r="Q703" s="4"/>
    </row>
    <row r="704" spans="3:17">
      <c r="C704" s="143" t="s">
        <v>1017</v>
      </c>
      <c r="D704" s="59">
        <v>700</v>
      </c>
      <c r="E704" s="108"/>
      <c r="F704" s="108"/>
      <c r="G704" s="4"/>
      <c r="H704" s="4"/>
      <c r="I704" s="108"/>
      <c r="J704" s="108"/>
      <c r="K704" s="108"/>
      <c r="L704" s="108"/>
      <c r="M704" s="4"/>
      <c r="N704" s="4"/>
      <c r="O704" s="4"/>
      <c r="P704" s="4"/>
      <c r="Q704" s="4"/>
    </row>
    <row r="705" spans="3:17">
      <c r="C705" s="143" t="s">
        <v>1018</v>
      </c>
      <c r="D705" s="59">
        <v>701</v>
      </c>
      <c r="E705" s="108"/>
      <c r="F705" s="108"/>
      <c r="G705" s="108"/>
      <c r="H705" s="108"/>
      <c r="I705" s="108"/>
      <c r="J705" s="108"/>
      <c r="K705" s="108"/>
      <c r="L705" s="108"/>
      <c r="M705" s="4"/>
      <c r="N705" s="4"/>
      <c r="O705" s="4"/>
      <c r="P705" s="4"/>
      <c r="Q705" s="4"/>
    </row>
    <row r="706" spans="3:17">
      <c r="C706" s="143" t="s">
        <v>1019</v>
      </c>
      <c r="D706" s="59">
        <v>702</v>
      </c>
      <c r="E706" s="108"/>
      <c r="F706" s="108"/>
      <c r="G706" s="108"/>
      <c r="H706" s="108"/>
      <c r="I706" s="108"/>
      <c r="J706" s="108"/>
      <c r="K706" s="108"/>
      <c r="L706" s="108"/>
      <c r="M706" s="4"/>
      <c r="N706" s="4"/>
      <c r="O706" s="4"/>
      <c r="P706" s="4"/>
      <c r="Q706" s="4"/>
    </row>
    <row r="707" spans="3:17">
      <c r="C707" s="143" t="s">
        <v>1020</v>
      </c>
      <c r="D707" s="59">
        <v>703</v>
      </c>
      <c r="E707" s="108"/>
      <c r="F707" s="108"/>
      <c r="G707" s="108"/>
      <c r="H707" s="108"/>
      <c r="I707" s="108"/>
      <c r="J707" s="108"/>
      <c r="K707" s="108"/>
      <c r="L707" s="108"/>
      <c r="M707" s="4"/>
      <c r="N707" s="4"/>
      <c r="O707" s="4"/>
      <c r="P707" s="4"/>
      <c r="Q707" s="4"/>
    </row>
    <row r="708" spans="3:17">
      <c r="C708" s="143" t="s">
        <v>1021</v>
      </c>
      <c r="D708" s="59">
        <v>704</v>
      </c>
      <c r="E708" s="108"/>
      <c r="F708" s="108"/>
      <c r="G708" s="108"/>
      <c r="H708" s="108"/>
      <c r="I708" s="108"/>
      <c r="J708" s="108"/>
      <c r="K708" s="108"/>
      <c r="L708" s="108"/>
      <c r="M708" s="4"/>
      <c r="N708" s="4"/>
      <c r="O708" s="4"/>
      <c r="P708" s="4"/>
      <c r="Q708" s="4"/>
    </row>
    <row r="709" spans="3:17">
      <c r="C709" s="143" t="s">
        <v>1022</v>
      </c>
      <c r="D709" s="59">
        <v>705</v>
      </c>
      <c r="E709" s="108"/>
      <c r="F709" s="108"/>
      <c r="G709" s="108"/>
      <c r="H709" s="108"/>
      <c r="I709" s="108"/>
      <c r="J709" s="108"/>
      <c r="K709" s="108"/>
      <c r="L709" s="108"/>
      <c r="M709" s="4"/>
      <c r="N709" s="4"/>
      <c r="O709" s="4"/>
      <c r="P709" s="4"/>
      <c r="Q709" s="4"/>
    </row>
    <row r="710" spans="3:17">
      <c r="C710" s="143" t="s">
        <v>1023</v>
      </c>
      <c r="D710" s="59">
        <v>706</v>
      </c>
      <c r="E710" s="108"/>
      <c r="F710" s="108"/>
      <c r="G710" s="108"/>
      <c r="H710" s="108"/>
      <c r="I710" s="108"/>
      <c r="J710" s="108"/>
      <c r="K710" s="108"/>
      <c r="L710" s="108"/>
      <c r="M710" s="4"/>
      <c r="N710" s="4"/>
      <c r="O710" s="4"/>
      <c r="P710" s="4"/>
      <c r="Q710" s="4"/>
    </row>
    <row r="711" spans="3:17">
      <c r="C711" s="143" t="s">
        <v>1024</v>
      </c>
      <c r="D711" s="59">
        <v>707</v>
      </c>
      <c r="E711" s="108"/>
      <c r="F711" s="108"/>
      <c r="G711" s="108"/>
      <c r="H711" s="108"/>
      <c r="I711" s="108"/>
      <c r="J711" s="108"/>
      <c r="K711" s="108"/>
      <c r="L711" s="108"/>
      <c r="M711" s="4"/>
      <c r="N711" s="4"/>
      <c r="O711" s="4"/>
      <c r="P711" s="4"/>
      <c r="Q711" s="4"/>
    </row>
    <row r="712" spans="3:17">
      <c r="C712" s="143" t="s">
        <v>1025</v>
      </c>
      <c r="D712" s="59">
        <v>708</v>
      </c>
      <c r="E712" s="108"/>
      <c r="F712" s="108"/>
      <c r="G712" s="108"/>
      <c r="H712" s="108"/>
      <c r="I712" s="108"/>
      <c r="J712" s="108"/>
      <c r="K712" s="108"/>
      <c r="L712" s="108"/>
      <c r="M712" s="4"/>
      <c r="N712" s="4"/>
      <c r="O712" s="4"/>
      <c r="P712" s="4"/>
      <c r="Q712" s="4"/>
    </row>
    <row r="713" spans="3:17">
      <c r="C713" s="143" t="s">
        <v>1026</v>
      </c>
      <c r="D713" s="59">
        <v>709</v>
      </c>
      <c r="E713" s="108"/>
      <c r="F713" s="108"/>
      <c r="G713" s="108"/>
      <c r="H713" s="108"/>
      <c r="I713" s="108"/>
      <c r="J713" s="108"/>
      <c r="K713" s="108"/>
      <c r="L713" s="108"/>
      <c r="M713" s="4"/>
      <c r="N713" s="4"/>
      <c r="O713" s="4"/>
      <c r="P713" s="4"/>
      <c r="Q713" s="4"/>
    </row>
    <row r="714" spans="3:17">
      <c r="C714" s="143" t="s">
        <v>1027</v>
      </c>
      <c r="D714" s="59">
        <v>710</v>
      </c>
      <c r="E714" s="108"/>
      <c r="F714" s="108"/>
      <c r="G714" s="108"/>
      <c r="H714" s="108"/>
      <c r="I714" s="108"/>
      <c r="J714" s="108"/>
      <c r="K714" s="108"/>
      <c r="L714" s="108"/>
      <c r="M714" s="4"/>
      <c r="N714" s="4"/>
      <c r="O714" s="4"/>
      <c r="P714" s="4"/>
      <c r="Q714" s="4"/>
    </row>
    <row r="715" spans="3:17">
      <c r="C715" s="143" t="s">
        <v>1028</v>
      </c>
      <c r="D715" s="59">
        <v>711</v>
      </c>
      <c r="E715" s="108"/>
      <c r="F715" s="108"/>
      <c r="G715" s="108"/>
      <c r="H715" s="108"/>
      <c r="I715" s="108"/>
      <c r="J715" s="108"/>
      <c r="K715" s="108"/>
      <c r="L715" s="108"/>
      <c r="M715" s="4"/>
      <c r="N715" s="4"/>
      <c r="O715" s="4"/>
      <c r="P715" s="4"/>
      <c r="Q715" s="4"/>
    </row>
    <row r="716" spans="3:17">
      <c r="C716" s="143" t="s">
        <v>1029</v>
      </c>
      <c r="D716" s="59">
        <v>712</v>
      </c>
      <c r="E716" s="108"/>
      <c r="F716" s="108"/>
      <c r="G716" s="108"/>
      <c r="H716" s="108"/>
      <c r="I716" s="108"/>
      <c r="J716" s="108"/>
      <c r="K716" s="108"/>
      <c r="L716" s="108"/>
      <c r="M716" s="4"/>
      <c r="N716" s="4"/>
      <c r="O716" s="4"/>
      <c r="P716" s="4"/>
      <c r="Q716" s="4"/>
    </row>
    <row r="717" spans="3:17">
      <c r="C717" s="144" t="s">
        <v>1030</v>
      </c>
      <c r="D717" s="59">
        <v>713</v>
      </c>
      <c r="E717" s="108"/>
      <c r="F717" s="108"/>
      <c r="G717" s="108"/>
      <c r="H717" s="108"/>
      <c r="I717" s="108"/>
      <c r="J717" s="108"/>
      <c r="K717" s="108"/>
      <c r="L717" s="108"/>
      <c r="M717" s="4"/>
      <c r="N717" s="4"/>
      <c r="O717" s="4"/>
      <c r="P717" s="4"/>
      <c r="Q717" s="4"/>
    </row>
    <row r="718" spans="3:17">
      <c r="C718" s="143" t="s">
        <v>1031</v>
      </c>
      <c r="D718" s="59">
        <v>714</v>
      </c>
      <c r="E718" s="108"/>
      <c r="F718" s="108"/>
      <c r="G718" s="108"/>
      <c r="H718" s="108"/>
      <c r="I718" s="108"/>
      <c r="J718" s="108"/>
      <c r="K718" s="108"/>
      <c r="L718" s="108"/>
      <c r="M718" s="4"/>
      <c r="N718" s="4"/>
      <c r="O718" s="4"/>
      <c r="P718" s="4"/>
      <c r="Q718" s="4"/>
    </row>
    <row r="719" spans="3:17">
      <c r="C719" s="143" t="s">
        <v>1032</v>
      </c>
      <c r="D719" s="59">
        <v>715</v>
      </c>
      <c r="E719" s="108"/>
      <c r="F719" s="108"/>
      <c r="G719" s="108"/>
      <c r="H719" s="108"/>
      <c r="I719" s="108"/>
      <c r="J719" s="108"/>
      <c r="K719" s="108"/>
      <c r="L719" s="108"/>
      <c r="M719" s="4"/>
      <c r="N719" s="4"/>
      <c r="O719" s="4"/>
      <c r="P719" s="4"/>
      <c r="Q719" s="4"/>
    </row>
    <row r="720" spans="3:17">
      <c r="C720" s="144" t="s">
        <v>1033</v>
      </c>
      <c r="D720" s="59">
        <v>716</v>
      </c>
      <c r="E720" s="108"/>
      <c r="F720" s="108"/>
      <c r="G720" s="108"/>
      <c r="H720" s="108"/>
      <c r="I720" s="108"/>
      <c r="J720" s="108"/>
      <c r="K720" s="108"/>
      <c r="L720" s="108"/>
      <c r="M720" s="4"/>
      <c r="N720" s="4"/>
      <c r="O720" s="4"/>
      <c r="P720" s="4"/>
      <c r="Q720" s="4"/>
    </row>
    <row r="721" spans="3:17">
      <c r="C721" s="144" t="s">
        <v>1034</v>
      </c>
      <c r="D721" s="59">
        <v>717</v>
      </c>
      <c r="E721" s="108"/>
      <c r="F721" s="108"/>
      <c r="G721" s="108"/>
      <c r="H721" s="108"/>
      <c r="I721" s="108"/>
      <c r="J721" s="108"/>
      <c r="K721" s="108"/>
      <c r="L721" s="108"/>
      <c r="M721" s="4"/>
      <c r="N721" s="4"/>
      <c r="O721" s="4"/>
      <c r="P721" s="4"/>
      <c r="Q721" s="4"/>
    </row>
    <row r="722" spans="3:17">
      <c r="C722" s="144" t="s">
        <v>1035</v>
      </c>
      <c r="D722" s="59">
        <v>718</v>
      </c>
      <c r="E722" s="108"/>
      <c r="F722" s="108"/>
      <c r="G722" s="108"/>
      <c r="H722" s="108"/>
      <c r="I722" s="108"/>
      <c r="J722" s="108"/>
      <c r="K722" s="108"/>
      <c r="L722" s="108"/>
      <c r="M722" s="4"/>
      <c r="N722" s="4"/>
      <c r="O722" s="4"/>
      <c r="P722" s="4"/>
      <c r="Q722" s="4"/>
    </row>
    <row r="723" spans="3:17">
      <c r="C723" s="144" t="s">
        <v>1036</v>
      </c>
      <c r="D723" s="59">
        <v>719</v>
      </c>
      <c r="E723" s="108"/>
      <c r="F723" s="108"/>
      <c r="G723" s="108"/>
      <c r="H723" s="108"/>
      <c r="I723" s="108"/>
      <c r="J723" s="108"/>
      <c r="K723" s="108"/>
      <c r="L723" s="108"/>
      <c r="M723" s="4"/>
      <c r="N723" s="4"/>
      <c r="O723" s="4"/>
      <c r="P723" s="4"/>
      <c r="Q723" s="4"/>
    </row>
    <row r="724" spans="3:17">
      <c r="C724" s="144" t="s">
        <v>1037</v>
      </c>
      <c r="D724" s="59">
        <v>720</v>
      </c>
      <c r="E724" s="108"/>
      <c r="F724" s="108"/>
      <c r="G724" s="108"/>
      <c r="H724" s="108"/>
      <c r="I724" s="108"/>
      <c r="J724" s="108"/>
      <c r="K724" s="108"/>
      <c r="L724" s="108"/>
      <c r="M724" s="4"/>
      <c r="N724" s="4"/>
      <c r="O724" s="4"/>
      <c r="P724" s="4"/>
      <c r="Q724" s="4"/>
    </row>
    <row r="725" spans="3:17">
      <c r="C725" s="144" t="s">
        <v>1038</v>
      </c>
      <c r="D725" s="59">
        <v>721</v>
      </c>
      <c r="E725" s="108"/>
      <c r="F725" s="108"/>
      <c r="G725" s="108"/>
      <c r="H725" s="108"/>
      <c r="I725" s="108"/>
      <c r="J725" s="108"/>
      <c r="K725" s="108"/>
      <c r="L725" s="108"/>
      <c r="M725" s="4"/>
      <c r="N725" s="4"/>
      <c r="O725" s="4"/>
      <c r="P725" s="4"/>
      <c r="Q725" s="4"/>
    </row>
    <row r="726" spans="3:17">
      <c r="C726" s="143" t="s">
        <v>1039</v>
      </c>
      <c r="D726" s="59">
        <v>722</v>
      </c>
      <c r="E726" s="108"/>
      <c r="F726" s="108"/>
      <c r="G726" s="108"/>
      <c r="H726" s="108"/>
      <c r="I726" s="108"/>
      <c r="J726" s="108"/>
      <c r="K726" s="108"/>
      <c r="L726" s="108"/>
      <c r="M726" s="4"/>
      <c r="N726" s="4"/>
      <c r="O726" s="4"/>
      <c r="P726" s="4"/>
      <c r="Q726" s="4"/>
    </row>
    <row r="727" spans="3:17">
      <c r="C727" s="144" t="s">
        <v>1040</v>
      </c>
      <c r="D727" s="59">
        <v>723</v>
      </c>
      <c r="E727" s="108"/>
      <c r="F727" s="108"/>
      <c r="G727" s="108"/>
      <c r="H727" s="108"/>
      <c r="I727" s="108"/>
      <c r="J727" s="108"/>
      <c r="K727" s="108"/>
      <c r="L727" s="108"/>
      <c r="M727" s="4"/>
      <c r="N727" s="4"/>
      <c r="O727" s="4"/>
      <c r="P727" s="4"/>
      <c r="Q727" s="4"/>
    </row>
    <row r="728" spans="3:17">
      <c r="C728" s="143" t="s">
        <v>1041</v>
      </c>
      <c r="D728" s="59">
        <v>724</v>
      </c>
      <c r="E728" s="108"/>
      <c r="F728" s="108"/>
      <c r="G728" s="108"/>
      <c r="H728" s="108"/>
      <c r="I728" s="108"/>
      <c r="J728" s="108"/>
      <c r="K728" s="108"/>
      <c r="L728" s="108"/>
      <c r="M728" s="4"/>
      <c r="N728" s="4"/>
      <c r="O728" s="4"/>
      <c r="P728" s="4"/>
      <c r="Q728" s="4"/>
    </row>
    <row r="729" spans="3:17">
      <c r="C729" s="144" t="s">
        <v>1042</v>
      </c>
      <c r="D729" s="59">
        <v>725</v>
      </c>
      <c r="E729" s="108"/>
      <c r="F729" s="108"/>
      <c r="G729" s="108"/>
      <c r="H729" s="108"/>
      <c r="I729" s="108"/>
      <c r="J729" s="108"/>
      <c r="K729" s="108"/>
      <c r="L729" s="108"/>
      <c r="M729" s="4"/>
      <c r="N729" s="4"/>
      <c r="O729" s="4"/>
      <c r="P729" s="4"/>
      <c r="Q729" s="4"/>
    </row>
    <row r="730" spans="3:17">
      <c r="C730" s="143" t="s">
        <v>1043</v>
      </c>
      <c r="D730" s="59">
        <v>726</v>
      </c>
      <c r="E730" s="108"/>
      <c r="F730" s="108"/>
      <c r="G730" s="108"/>
      <c r="H730" s="108"/>
      <c r="I730" s="108"/>
      <c r="J730" s="108"/>
      <c r="K730" s="108"/>
      <c r="L730" s="108"/>
      <c r="M730" s="4"/>
      <c r="N730" s="4"/>
      <c r="O730" s="4"/>
      <c r="P730" s="4"/>
      <c r="Q730" s="4"/>
    </row>
    <row r="731" spans="3:17">
      <c r="C731" s="143" t="s">
        <v>1044</v>
      </c>
      <c r="D731" s="59">
        <v>727</v>
      </c>
      <c r="E731" s="108"/>
      <c r="F731" s="108"/>
      <c r="G731" s="108"/>
      <c r="H731" s="108"/>
      <c r="I731" s="108"/>
      <c r="J731" s="108"/>
      <c r="K731" s="108"/>
      <c r="L731" s="108"/>
      <c r="M731" s="4"/>
      <c r="N731" s="4"/>
      <c r="O731" s="4"/>
      <c r="P731" s="4"/>
      <c r="Q731" s="4"/>
    </row>
    <row r="732" spans="3:17">
      <c r="C732" s="143" t="s">
        <v>1045</v>
      </c>
      <c r="D732" s="59">
        <v>728</v>
      </c>
      <c r="E732" s="108"/>
      <c r="F732" s="108"/>
      <c r="G732" s="108"/>
      <c r="H732" s="108"/>
      <c r="I732" s="108"/>
      <c r="J732" s="108"/>
      <c r="K732" s="108"/>
      <c r="L732" s="108"/>
      <c r="M732" s="4"/>
      <c r="N732" s="4"/>
      <c r="O732" s="4"/>
      <c r="P732" s="4"/>
      <c r="Q732" s="4"/>
    </row>
    <row r="733" spans="3:17">
      <c r="C733" s="144" t="s">
        <v>1046</v>
      </c>
      <c r="D733" s="59">
        <v>729</v>
      </c>
      <c r="E733" s="108"/>
      <c r="F733" s="108"/>
      <c r="G733" s="108"/>
      <c r="H733" s="108"/>
      <c r="I733" s="108"/>
      <c r="J733" s="108"/>
      <c r="K733" s="108"/>
      <c r="L733" s="108"/>
      <c r="M733" s="4"/>
      <c r="N733" s="4"/>
      <c r="O733" s="4"/>
      <c r="P733" s="4"/>
      <c r="Q733" s="4"/>
    </row>
    <row r="734" spans="3:17">
      <c r="C734" s="144" t="s">
        <v>1047</v>
      </c>
      <c r="D734" s="59">
        <v>730</v>
      </c>
      <c r="E734" s="108"/>
      <c r="F734" s="108"/>
      <c r="G734" s="108"/>
      <c r="H734" s="108"/>
      <c r="I734" s="108"/>
      <c r="J734" s="108"/>
      <c r="K734" s="108"/>
      <c r="L734" s="108"/>
      <c r="M734" s="4"/>
      <c r="N734" s="4"/>
      <c r="O734" s="4"/>
      <c r="P734" s="4"/>
      <c r="Q734" s="4"/>
    </row>
    <row r="735" spans="3:17">
      <c r="C735" s="144" t="s">
        <v>1048</v>
      </c>
      <c r="D735" s="59">
        <v>731</v>
      </c>
      <c r="E735" s="108"/>
      <c r="F735" s="108"/>
      <c r="G735" s="108"/>
      <c r="H735" s="108"/>
      <c r="I735" s="108"/>
      <c r="J735" s="108"/>
      <c r="K735" s="108"/>
      <c r="L735" s="108"/>
      <c r="M735" s="4"/>
      <c r="N735" s="4"/>
      <c r="O735" s="4"/>
      <c r="P735" s="4"/>
      <c r="Q735" s="4"/>
    </row>
    <row r="736" spans="3:17">
      <c r="C736" s="143" t="s">
        <v>1049</v>
      </c>
      <c r="D736" s="59">
        <v>732</v>
      </c>
      <c r="E736" s="108"/>
      <c r="F736" s="108"/>
      <c r="G736" s="108"/>
      <c r="H736" s="108"/>
      <c r="I736" s="108"/>
      <c r="J736" s="108"/>
      <c r="K736" s="108"/>
      <c r="L736" s="108"/>
      <c r="M736" s="4"/>
      <c r="N736" s="4"/>
      <c r="O736" s="4"/>
      <c r="P736" s="4"/>
      <c r="Q736" s="4"/>
    </row>
    <row r="737" spans="3:17">
      <c r="C737" s="143" t="s">
        <v>1050</v>
      </c>
      <c r="D737" s="59">
        <v>733</v>
      </c>
      <c r="E737" s="108"/>
      <c r="F737" s="108"/>
      <c r="G737" s="108"/>
      <c r="H737" s="108"/>
      <c r="I737" s="108"/>
      <c r="J737" s="108"/>
      <c r="K737" s="108"/>
      <c r="L737" s="108"/>
      <c r="M737" s="4"/>
      <c r="N737" s="4"/>
      <c r="O737" s="4"/>
      <c r="P737" s="4"/>
      <c r="Q737" s="4"/>
    </row>
    <row r="738" spans="3:17">
      <c r="C738" s="143" t="s">
        <v>1051</v>
      </c>
      <c r="D738" s="59">
        <v>734</v>
      </c>
      <c r="E738" s="108"/>
      <c r="F738" s="108"/>
      <c r="G738" s="108"/>
      <c r="H738" s="108"/>
      <c r="I738" s="108"/>
      <c r="J738" s="108"/>
      <c r="K738" s="108"/>
      <c r="L738" s="108"/>
      <c r="M738" s="4"/>
      <c r="N738" s="4"/>
      <c r="O738" s="4"/>
      <c r="P738" s="4"/>
      <c r="Q738" s="4"/>
    </row>
    <row r="739" spans="3:17">
      <c r="C739" s="143" t="s">
        <v>1052</v>
      </c>
      <c r="D739" s="59">
        <v>735</v>
      </c>
      <c r="E739" s="108"/>
      <c r="F739" s="108"/>
      <c r="G739" s="108"/>
      <c r="H739" s="108"/>
      <c r="I739" s="108"/>
      <c r="J739" s="108"/>
      <c r="K739" s="108"/>
      <c r="L739" s="108"/>
      <c r="M739" s="4"/>
      <c r="N739" s="4"/>
      <c r="O739" s="4"/>
      <c r="P739" s="4"/>
      <c r="Q739" s="4"/>
    </row>
    <row r="740" spans="3:17">
      <c r="C740" s="144" t="s">
        <v>1053</v>
      </c>
      <c r="D740" s="59">
        <v>736</v>
      </c>
      <c r="E740" s="108"/>
      <c r="F740" s="108"/>
      <c r="G740" s="108"/>
      <c r="H740" s="108"/>
      <c r="I740" s="108"/>
      <c r="J740" s="108"/>
      <c r="K740" s="108"/>
      <c r="L740" s="108"/>
      <c r="M740" s="4"/>
      <c r="N740" s="4"/>
      <c r="O740" s="4"/>
      <c r="P740" s="4"/>
      <c r="Q740" s="4"/>
    </row>
    <row r="741" spans="3:17">
      <c r="C741" s="144" t="s">
        <v>1054</v>
      </c>
      <c r="D741" s="59">
        <v>737</v>
      </c>
      <c r="E741" s="108"/>
      <c r="F741" s="108"/>
      <c r="G741" s="108"/>
      <c r="H741" s="108"/>
      <c r="I741" s="108"/>
      <c r="J741" s="108"/>
      <c r="K741" s="108"/>
      <c r="L741" s="108"/>
      <c r="M741" s="4"/>
      <c r="N741" s="4"/>
      <c r="O741" s="4"/>
      <c r="P741" s="4"/>
      <c r="Q741" s="4"/>
    </row>
    <row r="742" spans="3:17">
      <c r="C742" s="144" t="s">
        <v>1403</v>
      </c>
      <c r="D742" s="59">
        <v>738</v>
      </c>
      <c r="E742" s="108"/>
      <c r="F742" s="108"/>
      <c r="G742" s="108"/>
      <c r="H742" s="108"/>
      <c r="I742" s="108"/>
      <c r="J742" s="108"/>
      <c r="K742" s="108"/>
      <c r="L742" s="108"/>
      <c r="M742" s="4"/>
      <c r="N742" s="4"/>
      <c r="O742" s="4"/>
      <c r="P742" s="4"/>
      <c r="Q742" s="4"/>
    </row>
    <row r="743" spans="3:17">
      <c r="C743" s="143" t="s">
        <v>1055</v>
      </c>
      <c r="D743" s="59">
        <v>739</v>
      </c>
      <c r="E743" s="108"/>
      <c r="F743" s="108"/>
      <c r="G743" s="108"/>
      <c r="H743" s="108"/>
      <c r="I743" s="108"/>
      <c r="J743" s="108"/>
      <c r="K743" s="108"/>
      <c r="L743" s="108"/>
      <c r="M743" s="4"/>
      <c r="N743" s="4"/>
      <c r="O743" s="4"/>
      <c r="P743" s="4"/>
      <c r="Q743" s="4"/>
    </row>
    <row r="744" spans="3:17">
      <c r="C744" s="144" t="s">
        <v>1056</v>
      </c>
      <c r="D744" s="59">
        <v>740</v>
      </c>
      <c r="E744" s="108"/>
      <c r="F744" s="108"/>
      <c r="G744" s="108"/>
      <c r="H744" s="108"/>
      <c r="I744" s="108"/>
      <c r="J744" s="108"/>
      <c r="K744" s="108"/>
      <c r="L744" s="108"/>
      <c r="M744" s="4"/>
      <c r="N744" s="4"/>
      <c r="O744" s="4"/>
      <c r="P744" s="4"/>
      <c r="Q744" s="4"/>
    </row>
    <row r="745" spans="3:17">
      <c r="C745" s="144" t="s">
        <v>1057</v>
      </c>
      <c r="D745" s="59">
        <v>741</v>
      </c>
      <c r="E745" s="108"/>
      <c r="F745" s="108"/>
      <c r="G745" s="108"/>
      <c r="H745" s="108"/>
      <c r="I745" s="108"/>
      <c r="J745" s="108"/>
      <c r="K745" s="108"/>
      <c r="L745" s="108"/>
      <c r="M745" s="4"/>
      <c r="N745" s="4"/>
      <c r="O745" s="4"/>
      <c r="P745" s="4"/>
      <c r="Q745" s="4"/>
    </row>
    <row r="746" spans="3:17">
      <c r="C746" s="144" t="s">
        <v>1058</v>
      </c>
      <c r="D746" s="59">
        <v>742</v>
      </c>
      <c r="E746" s="108"/>
      <c r="F746" s="108"/>
      <c r="G746" s="108"/>
      <c r="H746" s="108"/>
      <c r="I746" s="108"/>
      <c r="J746" s="108"/>
      <c r="K746" s="108"/>
      <c r="L746" s="108"/>
      <c r="M746" s="4"/>
      <c r="N746" s="4"/>
      <c r="O746" s="4"/>
      <c r="P746" s="4"/>
      <c r="Q746" s="4"/>
    </row>
    <row r="747" spans="3:17">
      <c r="C747" s="144" t="s">
        <v>1059</v>
      </c>
      <c r="D747" s="59">
        <v>743</v>
      </c>
      <c r="E747" s="108"/>
      <c r="F747" s="108"/>
      <c r="G747" s="108"/>
      <c r="H747" s="108"/>
      <c r="I747" s="108"/>
      <c r="J747" s="108"/>
      <c r="K747" s="108"/>
      <c r="L747" s="108"/>
      <c r="M747" s="4"/>
      <c r="N747" s="4"/>
      <c r="O747" s="4"/>
      <c r="P747" s="4"/>
      <c r="Q747" s="4"/>
    </row>
    <row r="748" spans="3:17">
      <c r="C748" s="144" t="s">
        <v>1060</v>
      </c>
      <c r="D748" s="59">
        <v>744</v>
      </c>
      <c r="E748" s="108"/>
      <c r="F748" s="108"/>
      <c r="G748" s="108"/>
      <c r="H748" s="108"/>
      <c r="I748" s="108"/>
      <c r="J748" s="108"/>
      <c r="K748" s="108"/>
      <c r="L748" s="108"/>
      <c r="M748" s="4"/>
      <c r="N748" s="4"/>
      <c r="O748" s="4"/>
      <c r="P748" s="4"/>
      <c r="Q748" s="4"/>
    </row>
    <row r="749" spans="3:17">
      <c r="C749" s="144" t="s">
        <v>1061</v>
      </c>
      <c r="D749" s="59">
        <v>745</v>
      </c>
      <c r="E749" s="108"/>
      <c r="F749" s="108"/>
      <c r="G749" s="108"/>
      <c r="H749" s="108"/>
      <c r="I749" s="108"/>
      <c r="J749" s="108"/>
      <c r="K749" s="108"/>
      <c r="L749" s="108"/>
      <c r="M749" s="4"/>
      <c r="N749" s="4"/>
      <c r="O749" s="4"/>
      <c r="P749" s="4"/>
      <c r="Q749" s="4"/>
    </row>
    <row r="750" spans="3:17">
      <c r="C750" s="144" t="s">
        <v>1062</v>
      </c>
      <c r="D750" s="59">
        <v>746</v>
      </c>
      <c r="E750" s="108"/>
      <c r="F750" s="108"/>
      <c r="G750" s="108"/>
      <c r="H750" s="108"/>
      <c r="I750" s="108"/>
      <c r="J750" s="108"/>
      <c r="K750" s="108"/>
      <c r="L750" s="108"/>
      <c r="M750" s="4"/>
      <c r="N750" s="4"/>
      <c r="O750" s="4"/>
      <c r="P750" s="4"/>
      <c r="Q750" s="4"/>
    </row>
    <row r="751" spans="3:17">
      <c r="C751" s="144" t="s">
        <v>1063</v>
      </c>
      <c r="D751" s="59">
        <v>747</v>
      </c>
      <c r="E751" s="108"/>
      <c r="F751" s="108"/>
      <c r="G751" s="108"/>
      <c r="H751" s="108"/>
      <c r="I751" s="108"/>
      <c r="J751" s="108"/>
      <c r="K751" s="108"/>
      <c r="L751" s="108"/>
      <c r="M751" s="4"/>
      <c r="N751" s="4"/>
      <c r="O751" s="4"/>
      <c r="P751" s="4"/>
      <c r="Q751" s="4"/>
    </row>
    <row r="752" spans="3:17">
      <c r="C752" s="144" t="s">
        <v>1064</v>
      </c>
      <c r="D752" s="59">
        <v>748</v>
      </c>
      <c r="E752" s="108"/>
      <c r="F752" s="108"/>
      <c r="G752" s="108"/>
      <c r="H752" s="108"/>
      <c r="I752" s="108"/>
      <c r="J752" s="108"/>
      <c r="K752" s="108"/>
      <c r="L752" s="108"/>
      <c r="M752" s="4"/>
      <c r="N752" s="4"/>
      <c r="O752" s="4"/>
      <c r="P752" s="4"/>
      <c r="Q752" s="4"/>
    </row>
    <row r="753" spans="3:17">
      <c r="C753" s="144" t="s">
        <v>1065</v>
      </c>
      <c r="D753" s="59">
        <v>749</v>
      </c>
      <c r="E753" s="108"/>
      <c r="F753" s="108"/>
      <c r="G753" s="108"/>
      <c r="H753" s="108"/>
      <c r="I753" s="108"/>
      <c r="J753" s="108"/>
      <c r="K753" s="108"/>
      <c r="L753" s="108"/>
      <c r="M753" s="4"/>
      <c r="N753" s="4"/>
      <c r="O753" s="4"/>
      <c r="P753" s="4"/>
      <c r="Q753" s="4"/>
    </row>
    <row r="754" spans="3:17">
      <c r="C754" s="144" t="s">
        <v>1066</v>
      </c>
      <c r="D754" s="59">
        <v>750</v>
      </c>
      <c r="E754" s="108"/>
      <c r="F754" s="108"/>
      <c r="G754" s="108"/>
      <c r="H754" s="108"/>
      <c r="I754" s="108"/>
      <c r="J754" s="108"/>
      <c r="K754" s="108"/>
      <c r="L754" s="108"/>
      <c r="M754" s="4"/>
      <c r="N754" s="4"/>
      <c r="O754" s="4"/>
      <c r="P754" s="4"/>
      <c r="Q754" s="4"/>
    </row>
    <row r="755" spans="3:17">
      <c r="C755" s="144" t="s">
        <v>1067</v>
      </c>
      <c r="D755" s="59">
        <v>751</v>
      </c>
      <c r="E755" s="108"/>
      <c r="F755" s="108"/>
      <c r="G755" s="108"/>
      <c r="H755" s="108"/>
      <c r="I755" s="108"/>
      <c r="J755" s="108"/>
      <c r="K755" s="108"/>
      <c r="L755" s="108"/>
      <c r="M755" s="4"/>
      <c r="N755" s="4"/>
      <c r="O755" s="4"/>
      <c r="P755" s="4"/>
      <c r="Q755" s="4"/>
    </row>
    <row r="756" spans="3:17">
      <c r="C756" s="144" t="s">
        <v>1068</v>
      </c>
      <c r="D756" s="59">
        <v>752</v>
      </c>
      <c r="E756" s="108"/>
      <c r="F756" s="108"/>
      <c r="G756" s="108"/>
      <c r="H756" s="108"/>
      <c r="I756" s="108"/>
      <c r="J756" s="108"/>
      <c r="K756" s="108"/>
      <c r="L756" s="108"/>
      <c r="M756" s="4"/>
      <c r="N756" s="4"/>
      <c r="O756" s="4"/>
      <c r="P756" s="4"/>
      <c r="Q756" s="4"/>
    </row>
    <row r="757" spans="3:17">
      <c r="C757" s="144" t="s">
        <v>1069</v>
      </c>
      <c r="D757" s="59">
        <v>753</v>
      </c>
      <c r="E757" s="108"/>
      <c r="F757" s="108"/>
      <c r="G757" s="108"/>
      <c r="H757" s="108"/>
      <c r="I757" s="108"/>
      <c r="J757" s="108"/>
      <c r="K757" s="108"/>
      <c r="L757" s="108"/>
      <c r="M757" s="4"/>
      <c r="N757" s="4"/>
      <c r="O757" s="4"/>
      <c r="P757" s="4"/>
      <c r="Q757" s="4"/>
    </row>
    <row r="758" spans="3:17">
      <c r="C758" s="144" t="s">
        <v>1070</v>
      </c>
      <c r="D758" s="59">
        <v>754</v>
      </c>
      <c r="E758" s="108"/>
      <c r="F758" s="108"/>
      <c r="G758" s="108"/>
      <c r="H758" s="108"/>
      <c r="I758" s="108"/>
      <c r="J758" s="108"/>
      <c r="K758" s="108"/>
      <c r="L758" s="108"/>
      <c r="M758" s="4"/>
      <c r="N758" s="4"/>
      <c r="O758" s="4"/>
      <c r="P758" s="4"/>
      <c r="Q758" s="4"/>
    </row>
    <row r="759" spans="3:17">
      <c r="C759" s="144" t="s">
        <v>1071</v>
      </c>
      <c r="D759" s="59">
        <v>755</v>
      </c>
      <c r="E759" s="108"/>
      <c r="F759" s="108"/>
      <c r="G759" s="108"/>
      <c r="H759" s="108"/>
      <c r="I759" s="108"/>
      <c r="J759" s="108"/>
      <c r="K759" s="108"/>
      <c r="L759" s="108"/>
      <c r="M759" s="4"/>
      <c r="N759" s="4"/>
      <c r="O759" s="4"/>
      <c r="P759" s="4"/>
      <c r="Q759" s="4"/>
    </row>
    <row r="760" spans="3:17">
      <c r="C760" s="144" t="s">
        <v>1072</v>
      </c>
      <c r="D760" s="59">
        <v>756</v>
      </c>
      <c r="E760" s="108"/>
      <c r="F760" s="108"/>
      <c r="G760" s="108"/>
      <c r="H760" s="108"/>
      <c r="I760" s="108"/>
      <c r="J760" s="108"/>
      <c r="K760" s="108"/>
      <c r="L760" s="108"/>
      <c r="M760" s="4"/>
      <c r="N760" s="4"/>
      <c r="O760" s="4"/>
      <c r="P760" s="4"/>
      <c r="Q760" s="4"/>
    </row>
    <row r="761" spans="3:17">
      <c r="C761" s="144" t="s">
        <v>1073</v>
      </c>
      <c r="D761" s="59">
        <v>757</v>
      </c>
      <c r="E761" s="108"/>
      <c r="F761" s="108"/>
      <c r="G761" s="108"/>
      <c r="H761" s="108"/>
      <c r="I761" s="108"/>
      <c r="J761" s="108"/>
      <c r="K761" s="108"/>
      <c r="L761" s="108"/>
      <c r="M761" s="4"/>
      <c r="N761" s="4"/>
      <c r="O761" s="4"/>
      <c r="P761" s="4"/>
      <c r="Q761" s="4"/>
    </row>
    <row r="762" spans="3:17">
      <c r="C762" s="144" t="s">
        <v>1074</v>
      </c>
      <c r="D762" s="59">
        <v>758</v>
      </c>
      <c r="E762" s="108"/>
      <c r="F762" s="108"/>
      <c r="G762" s="108"/>
      <c r="H762" s="108"/>
      <c r="I762" s="108"/>
      <c r="J762" s="108"/>
      <c r="K762" s="108"/>
      <c r="L762" s="108"/>
      <c r="M762" s="4"/>
      <c r="N762" s="4"/>
      <c r="O762" s="4"/>
      <c r="P762" s="4"/>
      <c r="Q762" s="4"/>
    </row>
    <row r="763" spans="3:17">
      <c r="C763" s="144" t="s">
        <v>1075</v>
      </c>
      <c r="D763" s="59">
        <v>759</v>
      </c>
      <c r="E763" s="108"/>
      <c r="F763" s="108"/>
      <c r="G763" s="108"/>
      <c r="H763" s="108"/>
      <c r="I763" s="108"/>
      <c r="J763" s="108"/>
      <c r="K763" s="108"/>
      <c r="L763" s="108"/>
      <c r="M763" s="4"/>
      <c r="N763" s="4"/>
      <c r="O763" s="4"/>
      <c r="P763" s="4"/>
      <c r="Q763" s="4"/>
    </row>
    <row r="764" spans="3:17">
      <c r="C764" s="144" t="s">
        <v>1076</v>
      </c>
      <c r="D764" s="59">
        <v>760</v>
      </c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3:17">
      <c r="C765" s="144" t="s">
        <v>1077</v>
      </c>
      <c r="D765" s="59">
        <v>761</v>
      </c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3:17">
      <c r="C766" s="144" t="s">
        <v>1078</v>
      </c>
      <c r="D766" s="59">
        <v>762</v>
      </c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3:17">
      <c r="C767" s="144" t="s">
        <v>1079</v>
      </c>
      <c r="D767" s="59">
        <v>763</v>
      </c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3:17">
      <c r="C768" s="144" t="s">
        <v>1080</v>
      </c>
      <c r="D768" s="59">
        <v>764</v>
      </c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3:17">
      <c r="C769" s="144" t="s">
        <v>1081</v>
      </c>
      <c r="D769" s="59">
        <v>765</v>
      </c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3:17">
      <c r="C770" s="144" t="s">
        <v>1082</v>
      </c>
      <c r="D770" s="59">
        <v>766</v>
      </c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3:17">
      <c r="C771" s="144" t="s">
        <v>1083</v>
      </c>
      <c r="D771" s="59">
        <v>767</v>
      </c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3:17">
      <c r="C772" s="144" t="s">
        <v>1084</v>
      </c>
      <c r="D772" s="59">
        <v>768</v>
      </c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3:17">
      <c r="C773" s="144" t="s">
        <v>1085</v>
      </c>
      <c r="D773" s="59">
        <v>769</v>
      </c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3:17">
      <c r="C774" s="144" t="s">
        <v>1086</v>
      </c>
      <c r="D774" s="59">
        <v>770</v>
      </c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3:17">
      <c r="C775" s="144" t="s">
        <v>1087</v>
      </c>
      <c r="D775" s="59">
        <v>771</v>
      </c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3:17">
      <c r="C776" s="144" t="s">
        <v>1088</v>
      </c>
      <c r="D776" s="59">
        <v>772</v>
      </c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3:17">
      <c r="C777" s="144" t="s">
        <v>1089</v>
      </c>
      <c r="D777" s="59">
        <v>773</v>
      </c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3:17">
      <c r="C778" s="144" t="s">
        <v>1090</v>
      </c>
      <c r="D778" s="59">
        <v>774</v>
      </c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3:17">
      <c r="C779" s="144" t="s">
        <v>1091</v>
      </c>
      <c r="D779" s="59">
        <v>775</v>
      </c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3:17">
      <c r="C780" s="144" t="s">
        <v>1092</v>
      </c>
      <c r="D780" s="59">
        <v>776</v>
      </c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3:17">
      <c r="C781" s="144" t="s">
        <v>1093</v>
      </c>
      <c r="D781" s="59">
        <v>777</v>
      </c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3:17">
      <c r="C782" s="144" t="s">
        <v>1094</v>
      </c>
      <c r="D782" s="59">
        <v>778</v>
      </c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3:17">
      <c r="C783" s="144" t="s">
        <v>1095</v>
      </c>
      <c r="D783" s="59">
        <v>779</v>
      </c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3:17">
      <c r="C784" s="144" t="s">
        <v>1096</v>
      </c>
      <c r="D784" s="59">
        <v>780</v>
      </c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3:17">
      <c r="C785" s="144" t="s">
        <v>1097</v>
      </c>
      <c r="D785" s="59">
        <v>781</v>
      </c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3:17">
      <c r="C786" s="144" t="s">
        <v>1098</v>
      </c>
      <c r="D786" s="59">
        <v>782</v>
      </c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3:17">
      <c r="C787" s="144" t="s">
        <v>1099</v>
      </c>
      <c r="D787" s="59">
        <v>783</v>
      </c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3:17">
      <c r="C788" s="144" t="s">
        <v>1100</v>
      </c>
      <c r="D788" s="59">
        <v>784</v>
      </c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3:17">
      <c r="C789" s="144" t="s">
        <v>1101</v>
      </c>
      <c r="D789" s="59">
        <v>785</v>
      </c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3:17">
      <c r="C790" s="144" t="s">
        <v>1102</v>
      </c>
      <c r="D790" s="59">
        <v>786</v>
      </c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3:17">
      <c r="C791" s="144" t="s">
        <v>1103</v>
      </c>
      <c r="D791" s="59">
        <v>787</v>
      </c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3:17">
      <c r="C792" s="144" t="s">
        <v>1104</v>
      </c>
      <c r="D792" s="59">
        <v>788</v>
      </c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3:17">
      <c r="C793" s="144" t="s">
        <v>1105</v>
      </c>
      <c r="D793" s="59">
        <v>789</v>
      </c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3:17">
      <c r="C794" s="144" t="s">
        <v>1106</v>
      </c>
      <c r="D794" s="59">
        <v>790</v>
      </c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3:17">
      <c r="C795" s="144" t="s">
        <v>1107</v>
      </c>
      <c r="D795" s="59">
        <v>791</v>
      </c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3:17">
      <c r="C796" s="144" t="s">
        <v>1108</v>
      </c>
      <c r="D796" s="59">
        <v>792</v>
      </c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3:17">
      <c r="C797" s="144" t="s">
        <v>1109</v>
      </c>
      <c r="D797" s="59">
        <v>793</v>
      </c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3:17">
      <c r="C798" s="144" t="s">
        <v>1110</v>
      </c>
      <c r="D798" s="59">
        <v>794</v>
      </c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3:17">
      <c r="C799" s="144" t="s">
        <v>1111</v>
      </c>
      <c r="D799" s="59">
        <v>795</v>
      </c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3:17">
      <c r="C800" s="144" t="s">
        <v>1112</v>
      </c>
      <c r="D800" s="59">
        <v>796</v>
      </c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3:17">
      <c r="C801" s="144" t="s">
        <v>1113</v>
      </c>
      <c r="D801" s="59">
        <v>797</v>
      </c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3:17">
      <c r="C802" s="144" t="s">
        <v>1114</v>
      </c>
      <c r="D802" s="59">
        <v>798</v>
      </c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3:17">
      <c r="C803" s="144" t="s">
        <v>1115</v>
      </c>
      <c r="D803" s="59">
        <v>799</v>
      </c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3:17">
      <c r="C804" s="144" t="s">
        <v>1116</v>
      </c>
      <c r="D804" s="59">
        <v>800</v>
      </c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3:17">
      <c r="C805" s="144" t="s">
        <v>1117</v>
      </c>
      <c r="D805" s="59">
        <v>801</v>
      </c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3:17">
      <c r="C806" s="144" t="s">
        <v>1118</v>
      </c>
      <c r="D806" s="59">
        <v>802</v>
      </c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3:17">
      <c r="C807" s="144" t="s">
        <v>1119</v>
      </c>
      <c r="D807" s="59">
        <v>803</v>
      </c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3:17">
      <c r="C808" s="144" t="s">
        <v>1120</v>
      </c>
      <c r="D808" s="59">
        <v>804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3:17">
      <c r="C809" s="144" t="s">
        <v>1121</v>
      </c>
      <c r="D809" s="59">
        <v>805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3:17">
      <c r="C810" s="144" t="s">
        <v>1122</v>
      </c>
      <c r="D810" s="59">
        <v>806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3:17">
      <c r="C811" s="144" t="s">
        <v>1123</v>
      </c>
      <c r="D811" s="59">
        <v>807</v>
      </c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3:17">
      <c r="C812" s="144" t="s">
        <v>1124</v>
      </c>
      <c r="D812" s="59">
        <v>808</v>
      </c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3:17">
      <c r="C813" s="144" t="s">
        <v>1125</v>
      </c>
      <c r="D813" s="59">
        <v>809</v>
      </c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3:17">
      <c r="C814" s="144" t="s">
        <v>1126</v>
      </c>
      <c r="D814" s="59">
        <v>810</v>
      </c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3:17">
      <c r="C815" s="144" t="s">
        <v>1127</v>
      </c>
      <c r="D815" s="59">
        <v>811</v>
      </c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3:17">
      <c r="C816" s="144" t="s">
        <v>1128</v>
      </c>
      <c r="D816" s="59">
        <v>812</v>
      </c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3:17">
      <c r="C817" s="144" t="s">
        <v>1129</v>
      </c>
      <c r="D817" s="59">
        <v>813</v>
      </c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3:17">
      <c r="C818" s="144" t="s">
        <v>1130</v>
      </c>
      <c r="D818" s="59">
        <v>814</v>
      </c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3:17">
      <c r="C819" s="144" t="s">
        <v>1131</v>
      </c>
      <c r="D819" s="59">
        <v>815</v>
      </c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3:17">
      <c r="C820" s="144" t="s">
        <v>1132</v>
      </c>
      <c r="D820" s="59">
        <v>816</v>
      </c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3:17">
      <c r="C821" s="144" t="s">
        <v>1133</v>
      </c>
      <c r="D821" s="59">
        <v>817</v>
      </c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3:17">
      <c r="C822" s="144" t="s">
        <v>1134</v>
      </c>
      <c r="D822" s="59">
        <v>818</v>
      </c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3:17">
      <c r="C823" s="144" t="s">
        <v>1135</v>
      </c>
      <c r="D823" s="59">
        <v>819</v>
      </c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3:17">
      <c r="C824" s="144" t="s">
        <v>1136</v>
      </c>
      <c r="D824" s="59">
        <v>820</v>
      </c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3:17">
      <c r="C825" s="144" t="s">
        <v>1137</v>
      </c>
      <c r="D825" s="59">
        <v>821</v>
      </c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3:17">
      <c r="C826" s="144" t="s">
        <v>1138</v>
      </c>
      <c r="D826" s="59">
        <v>822</v>
      </c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3:17">
      <c r="C827" s="144" t="s">
        <v>1139</v>
      </c>
      <c r="D827" s="59">
        <v>823</v>
      </c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3:17">
      <c r="C828" s="144" t="s">
        <v>1140</v>
      </c>
      <c r="D828" s="59">
        <v>824</v>
      </c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3:17">
      <c r="C829" s="144" t="s">
        <v>1141</v>
      </c>
      <c r="D829" s="59">
        <v>825</v>
      </c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3:17">
      <c r="C830" s="144" t="s">
        <v>1142</v>
      </c>
      <c r="D830" s="59">
        <v>826</v>
      </c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3:17">
      <c r="C831" s="144" t="s">
        <v>1143</v>
      </c>
      <c r="D831" s="59">
        <v>827</v>
      </c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3:17">
      <c r="C832" s="144" t="s">
        <v>1144</v>
      </c>
      <c r="D832" s="59">
        <v>828</v>
      </c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3:17">
      <c r="C833" s="144" t="s">
        <v>1145</v>
      </c>
      <c r="D833" s="59">
        <v>829</v>
      </c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3:17">
      <c r="C834" s="144" t="s">
        <v>1146</v>
      </c>
      <c r="D834" s="59">
        <v>830</v>
      </c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3:17">
      <c r="C835" s="144" t="s">
        <v>1147</v>
      </c>
      <c r="D835" s="59">
        <v>831</v>
      </c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3:17">
      <c r="C836" s="144" t="s">
        <v>1148</v>
      </c>
      <c r="D836" s="59">
        <v>832</v>
      </c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3:17">
      <c r="C837" s="144" t="s">
        <v>1149</v>
      </c>
      <c r="D837" s="59">
        <v>833</v>
      </c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3:17">
      <c r="C838" s="144" t="s">
        <v>1150</v>
      </c>
      <c r="D838" s="59">
        <v>834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3:17">
      <c r="C839" s="144" t="s">
        <v>1151</v>
      </c>
      <c r="D839" s="59">
        <v>835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3:17">
      <c r="C840" s="144" t="s">
        <v>1152</v>
      </c>
      <c r="D840" s="59">
        <v>836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3:17">
      <c r="C841" s="144" t="s">
        <v>1153</v>
      </c>
      <c r="D841" s="59">
        <v>837</v>
      </c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3:17">
      <c r="C842" s="144" t="s">
        <v>1154</v>
      </c>
      <c r="D842" s="59">
        <v>838</v>
      </c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3:17">
      <c r="C843" s="144" t="s">
        <v>1155</v>
      </c>
      <c r="D843" s="59">
        <v>839</v>
      </c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3:17">
      <c r="C844" s="144" t="s">
        <v>1156</v>
      </c>
      <c r="D844" s="59">
        <v>840</v>
      </c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3:17">
      <c r="C845" s="144" t="s">
        <v>1157</v>
      </c>
      <c r="D845" s="59">
        <v>841</v>
      </c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3:17">
      <c r="C846" s="144" t="s">
        <v>1158</v>
      </c>
      <c r="D846" s="59">
        <v>842</v>
      </c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3:17">
      <c r="C847" s="144" t="s">
        <v>1159</v>
      </c>
      <c r="D847" s="59">
        <v>843</v>
      </c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3:17">
      <c r="C848" s="144" t="s">
        <v>1160</v>
      </c>
      <c r="D848" s="59">
        <v>844</v>
      </c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3:17">
      <c r="C849" s="144" t="s">
        <v>1161</v>
      </c>
      <c r="D849" s="59">
        <v>845</v>
      </c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3:17">
      <c r="C850" s="144" t="s">
        <v>1162</v>
      </c>
      <c r="D850" s="59">
        <v>846</v>
      </c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3:17">
      <c r="C851" s="144" t="s">
        <v>1163</v>
      </c>
      <c r="D851" s="59">
        <v>847</v>
      </c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3:17">
      <c r="C852" s="144" t="s">
        <v>1164</v>
      </c>
      <c r="D852" s="59">
        <v>848</v>
      </c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3:17">
      <c r="C853" s="144" t="s">
        <v>1165</v>
      </c>
      <c r="D853" s="59">
        <v>849</v>
      </c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3:17">
      <c r="C854" s="144" t="s">
        <v>1166</v>
      </c>
      <c r="D854" s="59">
        <v>850</v>
      </c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3:17">
      <c r="C855" s="144" t="s">
        <v>1167</v>
      </c>
      <c r="D855" s="59">
        <v>851</v>
      </c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3:17">
      <c r="C856" s="144" t="s">
        <v>1168</v>
      </c>
      <c r="D856" s="59">
        <v>852</v>
      </c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3:17">
      <c r="C857" s="144" t="s">
        <v>1169</v>
      </c>
      <c r="D857" s="59">
        <v>853</v>
      </c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3:17">
      <c r="C858" s="144" t="s">
        <v>1170</v>
      </c>
      <c r="D858" s="59">
        <v>854</v>
      </c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3:17">
      <c r="C859" s="144" t="s">
        <v>1171</v>
      </c>
      <c r="D859" s="59">
        <v>855</v>
      </c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3:17">
      <c r="C860" s="144" t="s">
        <v>1172</v>
      </c>
      <c r="D860" s="59">
        <v>856</v>
      </c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3:17">
      <c r="C861" s="144" t="s">
        <v>1173</v>
      </c>
      <c r="D861" s="59">
        <v>857</v>
      </c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3:17">
      <c r="C862" s="144" t="s">
        <v>1174</v>
      </c>
      <c r="D862" s="59">
        <v>858</v>
      </c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3:17">
      <c r="C863" s="144" t="s">
        <v>1175</v>
      </c>
      <c r="D863" s="59">
        <v>859</v>
      </c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3:17">
      <c r="C864" s="144" t="s">
        <v>1176</v>
      </c>
      <c r="D864" s="59">
        <v>860</v>
      </c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3:17">
      <c r="C865" s="144" t="s">
        <v>1177</v>
      </c>
      <c r="D865" s="59">
        <v>861</v>
      </c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3:17">
      <c r="C866" s="144" t="s">
        <v>1178</v>
      </c>
      <c r="D866" s="59">
        <v>862</v>
      </c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3:17">
      <c r="C867" s="144" t="s">
        <v>1179</v>
      </c>
      <c r="D867" s="59">
        <v>863</v>
      </c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3:17">
      <c r="C868" s="144" t="s">
        <v>1180</v>
      </c>
      <c r="D868" s="59">
        <v>864</v>
      </c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3:17">
      <c r="C869" s="144" t="s">
        <v>1181</v>
      </c>
      <c r="D869" s="59">
        <v>865</v>
      </c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3:17">
      <c r="C870" s="144" t="s">
        <v>1182</v>
      </c>
      <c r="D870" s="59">
        <v>866</v>
      </c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3:17">
      <c r="C871" s="144" t="s">
        <v>1183</v>
      </c>
      <c r="D871" s="59">
        <v>867</v>
      </c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3:17">
      <c r="C872" s="144" t="s">
        <v>1184</v>
      </c>
      <c r="D872" s="59">
        <v>868</v>
      </c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3:17">
      <c r="C873" s="144" t="s">
        <v>1185</v>
      </c>
      <c r="D873" s="59">
        <v>869</v>
      </c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3:17">
      <c r="C874" s="144" t="s">
        <v>1186</v>
      </c>
      <c r="D874" s="59">
        <v>870</v>
      </c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3:17">
      <c r="C875" s="144" t="s">
        <v>1187</v>
      </c>
      <c r="D875" s="59">
        <v>871</v>
      </c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3:17">
      <c r="C876" s="144" t="s">
        <v>1188</v>
      </c>
      <c r="D876" s="59">
        <v>872</v>
      </c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3:17">
      <c r="C877" s="144" t="s">
        <v>1189</v>
      </c>
      <c r="D877" s="59">
        <v>873</v>
      </c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3:17">
      <c r="C878" s="143" t="s">
        <v>1190</v>
      </c>
      <c r="D878" s="59">
        <v>874</v>
      </c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3:17">
      <c r="C879" s="143" t="s">
        <v>1191</v>
      </c>
      <c r="D879" s="59">
        <v>875</v>
      </c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3:17">
      <c r="C880" s="144" t="s">
        <v>1192</v>
      </c>
      <c r="D880" s="59">
        <v>876</v>
      </c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3:17">
      <c r="C881" s="143" t="s">
        <v>1193</v>
      </c>
      <c r="D881" s="59">
        <v>877</v>
      </c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3:17">
      <c r="C882" s="143" t="s">
        <v>1194</v>
      </c>
      <c r="D882" s="59">
        <v>878</v>
      </c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3:17">
      <c r="C883" s="144" t="s">
        <v>1195</v>
      </c>
      <c r="D883" s="59">
        <v>879</v>
      </c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3:17">
      <c r="C884" s="144" t="s">
        <v>1196</v>
      </c>
      <c r="D884" s="59">
        <v>880</v>
      </c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3:17">
      <c r="C885" s="143" t="s">
        <v>1197</v>
      </c>
      <c r="D885" s="59">
        <v>881</v>
      </c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3:17">
      <c r="C886" s="144" t="s">
        <v>1198</v>
      </c>
      <c r="D886" s="59">
        <v>882</v>
      </c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3:17">
      <c r="C887" s="143" t="s">
        <v>1199</v>
      </c>
      <c r="D887" s="59">
        <v>883</v>
      </c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3:17">
      <c r="C888" s="144" t="s">
        <v>1200</v>
      </c>
      <c r="D888" s="59">
        <v>884</v>
      </c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3:17">
      <c r="C889" s="143" t="s">
        <v>1201</v>
      </c>
      <c r="D889" s="59">
        <v>885</v>
      </c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3:17">
      <c r="C890" s="144" t="s">
        <v>1202</v>
      </c>
      <c r="D890" s="59">
        <v>886</v>
      </c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3:17">
      <c r="C891" s="144" t="s">
        <v>1203</v>
      </c>
      <c r="D891" s="59">
        <v>887</v>
      </c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3:17">
      <c r="C892" s="144" t="s">
        <v>1204</v>
      </c>
      <c r="D892" s="59">
        <v>888</v>
      </c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3:17">
      <c r="C893" s="144" t="s">
        <v>1205</v>
      </c>
      <c r="D893" s="59">
        <v>889</v>
      </c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3:17">
      <c r="C894" s="144" t="s">
        <v>1206</v>
      </c>
      <c r="D894" s="59">
        <v>890</v>
      </c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3:17">
      <c r="C895" s="143" t="s">
        <v>1207</v>
      </c>
      <c r="D895" s="59">
        <v>891</v>
      </c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3:17">
      <c r="C896" s="143" t="s">
        <v>1208</v>
      </c>
      <c r="D896" s="59">
        <v>892</v>
      </c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3:17">
      <c r="C897" s="144" t="s">
        <v>1209</v>
      </c>
      <c r="D897" s="59">
        <v>893</v>
      </c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3:17">
      <c r="C898" s="144" t="s">
        <v>1210</v>
      </c>
      <c r="D898" s="59">
        <v>894</v>
      </c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3:17">
      <c r="C899" s="144" t="s">
        <v>1211</v>
      </c>
      <c r="D899" s="59">
        <v>895</v>
      </c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3:17">
      <c r="C900" s="143" t="s">
        <v>1212</v>
      </c>
      <c r="D900" s="59">
        <v>896</v>
      </c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3:17">
      <c r="C901" s="144" t="s">
        <v>1213</v>
      </c>
      <c r="D901" s="59">
        <v>897</v>
      </c>
      <c r="E901" s="108"/>
      <c r="F901" s="10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3:17">
      <c r="C902" s="143" t="s">
        <v>1214</v>
      </c>
      <c r="D902" s="59">
        <v>898</v>
      </c>
      <c r="E902" s="108"/>
      <c r="F902" s="10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3:17">
      <c r="C903" s="143" t="s">
        <v>1215</v>
      </c>
      <c r="D903" s="59">
        <v>899</v>
      </c>
      <c r="E903" s="108"/>
      <c r="F903" s="10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3:17">
      <c r="C904" s="143" t="s">
        <v>1216</v>
      </c>
      <c r="D904" s="59">
        <v>900</v>
      </c>
      <c r="E904" s="108"/>
      <c r="F904" s="10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3:17">
      <c r="C905" s="144" t="s">
        <v>1217</v>
      </c>
      <c r="D905" s="59">
        <v>901</v>
      </c>
      <c r="E905" s="108"/>
      <c r="F905" s="10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3:17">
      <c r="C906" s="144" t="s">
        <v>1218</v>
      </c>
      <c r="D906" s="59">
        <v>902</v>
      </c>
      <c r="E906" s="108"/>
      <c r="F906" s="10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3:17">
      <c r="C907" s="143" t="s">
        <v>1219</v>
      </c>
      <c r="D907" s="59">
        <v>903</v>
      </c>
      <c r="E907" s="108"/>
      <c r="F907" s="10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3:17">
      <c r="C908" s="144" t="s">
        <v>1220</v>
      </c>
      <c r="D908" s="59">
        <v>904</v>
      </c>
      <c r="E908" s="108"/>
      <c r="F908" s="10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3:17">
      <c r="C909" s="143" t="s">
        <v>1221</v>
      </c>
      <c r="D909" s="59">
        <v>905</v>
      </c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3:17">
      <c r="C910" s="144" t="s">
        <v>1222</v>
      </c>
      <c r="D910" s="59">
        <v>906</v>
      </c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3:17">
      <c r="C911" s="144" t="s">
        <v>1223</v>
      </c>
      <c r="D911" s="59">
        <v>907</v>
      </c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3:17">
      <c r="C912" s="144" t="s">
        <v>1224</v>
      </c>
      <c r="D912" s="59">
        <v>908</v>
      </c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3:17">
      <c r="C913" s="144" t="s">
        <v>1225</v>
      </c>
      <c r="D913" s="59">
        <v>909</v>
      </c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3:17">
      <c r="C914" s="144" t="s">
        <v>1226</v>
      </c>
      <c r="D914" s="59">
        <v>910</v>
      </c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3:17">
      <c r="C915" s="144" t="s">
        <v>1227</v>
      </c>
      <c r="D915" s="59">
        <v>911</v>
      </c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3:17">
      <c r="C916" s="144" t="s">
        <v>1228</v>
      </c>
      <c r="D916" s="59">
        <v>912</v>
      </c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3:17">
      <c r="C917" s="144" t="s">
        <v>1229</v>
      </c>
      <c r="D917" s="59">
        <v>913</v>
      </c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3:17">
      <c r="C918" s="144" t="s">
        <v>1230</v>
      </c>
      <c r="D918" s="59">
        <v>914</v>
      </c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3:17">
      <c r="C919" s="144" t="s">
        <v>1231</v>
      </c>
      <c r="D919" s="59">
        <v>915</v>
      </c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3:17">
      <c r="C920" s="144" t="s">
        <v>1232</v>
      </c>
      <c r="D920" s="59">
        <v>916</v>
      </c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3:17">
      <c r="C921" s="144" t="s">
        <v>1233</v>
      </c>
      <c r="D921" s="59">
        <v>917</v>
      </c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3:17">
      <c r="C922" s="143" t="s">
        <v>1234</v>
      </c>
      <c r="D922" s="59">
        <v>918</v>
      </c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3:17">
      <c r="C923" s="144" t="s">
        <v>1235</v>
      </c>
      <c r="D923" s="59">
        <v>919</v>
      </c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3:17">
      <c r="C924" s="143" t="s">
        <v>1236</v>
      </c>
      <c r="D924" s="59">
        <v>920</v>
      </c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3:17">
      <c r="C925" s="144" t="s">
        <v>1237</v>
      </c>
      <c r="D925" s="59">
        <v>921</v>
      </c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3:17">
      <c r="C926" s="143" t="s">
        <v>1238</v>
      </c>
      <c r="D926" s="59">
        <v>922</v>
      </c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3:17">
      <c r="C927" s="143" t="s">
        <v>1239</v>
      </c>
      <c r="D927" s="59">
        <v>923</v>
      </c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3:17">
      <c r="C928" s="144" t="s">
        <v>1240</v>
      </c>
      <c r="D928" s="59">
        <v>924</v>
      </c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3:17">
      <c r="C929" s="143" t="s">
        <v>1241</v>
      </c>
      <c r="D929" s="59">
        <v>925</v>
      </c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3:17">
      <c r="C930" s="144" t="s">
        <v>1242</v>
      </c>
      <c r="D930" s="59">
        <v>926</v>
      </c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3:17">
      <c r="C931" s="143" t="s">
        <v>1243</v>
      </c>
      <c r="D931" s="59">
        <v>927</v>
      </c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3:17">
      <c r="C932" s="144" t="s">
        <v>1244</v>
      </c>
      <c r="D932" s="59">
        <v>928</v>
      </c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3:17">
      <c r="C933" s="144" t="s">
        <v>1245</v>
      </c>
      <c r="D933" s="59">
        <v>929</v>
      </c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3:17">
      <c r="C934" s="144" t="s">
        <v>1246</v>
      </c>
      <c r="D934" s="59">
        <v>930</v>
      </c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3:17">
      <c r="C935" s="143" t="s">
        <v>1247</v>
      </c>
      <c r="D935" s="59">
        <v>931</v>
      </c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3:17">
      <c r="C936" s="144" t="s">
        <v>1248</v>
      </c>
      <c r="D936" s="59">
        <v>932</v>
      </c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3:17">
      <c r="C937" s="144" t="s">
        <v>1249</v>
      </c>
      <c r="D937" s="59">
        <v>933</v>
      </c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3:17">
      <c r="C938" s="144" t="s">
        <v>1250</v>
      </c>
      <c r="D938" s="59">
        <v>934</v>
      </c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3:17">
      <c r="C939" s="144" t="s">
        <v>1251</v>
      </c>
      <c r="D939" s="59">
        <v>935</v>
      </c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3:17">
      <c r="C940" s="143" t="s">
        <v>1252</v>
      </c>
      <c r="D940" s="59">
        <v>936</v>
      </c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3:17">
      <c r="C941" s="144" t="s">
        <v>1253</v>
      </c>
      <c r="D941" s="59">
        <v>937</v>
      </c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3:17">
      <c r="C942" s="144" t="s">
        <v>1254</v>
      </c>
      <c r="D942" s="59">
        <v>938</v>
      </c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3:17">
      <c r="C943" s="144" t="s">
        <v>1255</v>
      </c>
      <c r="D943" s="59">
        <v>939</v>
      </c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3:17">
      <c r="C944" s="143" t="s">
        <v>1256</v>
      </c>
      <c r="D944" s="59">
        <v>940</v>
      </c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3:17">
      <c r="C945" s="143" t="s">
        <v>1257</v>
      </c>
      <c r="D945" s="59">
        <v>941</v>
      </c>
      <c r="E945" s="108"/>
      <c r="F945" s="10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3:17">
      <c r="C946" s="143" t="s">
        <v>1258</v>
      </c>
      <c r="D946" s="59">
        <v>942</v>
      </c>
      <c r="E946" s="108"/>
      <c r="F946" s="10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3:17">
      <c r="C947" s="144" t="s">
        <v>1259</v>
      </c>
      <c r="D947" s="59">
        <v>943</v>
      </c>
      <c r="E947" s="108"/>
      <c r="F947" s="10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3:17">
      <c r="C948" s="143" t="s">
        <v>1260</v>
      </c>
      <c r="D948" s="59">
        <v>944</v>
      </c>
      <c r="E948" s="108"/>
      <c r="F948" s="10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3:17">
      <c r="C949" s="144" t="s">
        <v>1261</v>
      </c>
      <c r="D949" s="59">
        <v>945</v>
      </c>
      <c r="E949" s="108"/>
      <c r="F949" s="10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3:17">
      <c r="C950" s="144" t="s">
        <v>1262</v>
      </c>
      <c r="D950" s="59">
        <v>946</v>
      </c>
      <c r="E950" s="108"/>
      <c r="F950" s="10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3:17">
      <c r="C951" s="143" t="s">
        <v>1263</v>
      </c>
      <c r="D951" s="59">
        <v>947</v>
      </c>
      <c r="E951" s="108"/>
      <c r="F951" s="10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3:17">
      <c r="C952" s="143" t="s">
        <v>1264</v>
      </c>
      <c r="D952" s="59">
        <v>948</v>
      </c>
      <c r="E952" s="108"/>
      <c r="F952" s="10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3:17">
      <c r="C953" s="144" t="s">
        <v>1265</v>
      </c>
      <c r="D953" s="59">
        <v>949</v>
      </c>
      <c r="E953" s="108"/>
      <c r="F953" s="10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3:17">
      <c r="C954" s="144" t="s">
        <v>1266</v>
      </c>
      <c r="D954" s="59">
        <v>950</v>
      </c>
      <c r="E954" s="108"/>
      <c r="F954" s="10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3:17">
      <c r="C955" s="144" t="s">
        <v>1267</v>
      </c>
      <c r="D955" s="59">
        <v>951</v>
      </c>
      <c r="E955" s="108"/>
      <c r="F955" s="10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3:17">
      <c r="C956" s="143" t="s">
        <v>1268</v>
      </c>
      <c r="D956" s="59">
        <v>952</v>
      </c>
      <c r="E956" s="108"/>
      <c r="F956" s="10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3:17">
      <c r="C957" s="143" t="s">
        <v>1269</v>
      </c>
      <c r="D957" s="59">
        <v>953</v>
      </c>
      <c r="E957" s="108"/>
      <c r="F957" s="10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3:17">
      <c r="C958" s="143" t="s">
        <v>1270</v>
      </c>
      <c r="D958" s="59">
        <v>954</v>
      </c>
      <c r="E958" s="108"/>
      <c r="F958" s="10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3:17">
      <c r="C959" s="143" t="s">
        <v>1271</v>
      </c>
      <c r="D959" s="59">
        <v>955</v>
      </c>
      <c r="E959" s="108"/>
      <c r="F959" s="10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3:17">
      <c r="C960" s="143" t="s">
        <v>1272</v>
      </c>
      <c r="D960" s="59">
        <v>956</v>
      </c>
      <c r="E960" s="108"/>
      <c r="F960" s="10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3:17">
      <c r="C961" s="144" t="s">
        <v>1273</v>
      </c>
      <c r="D961" s="59">
        <v>957</v>
      </c>
      <c r="E961" s="108"/>
      <c r="F961" s="10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3:17">
      <c r="C962" s="143" t="s">
        <v>1274</v>
      </c>
      <c r="D962" s="59">
        <v>958</v>
      </c>
      <c r="E962" s="108"/>
      <c r="F962" s="10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3:17">
      <c r="C963" s="143" t="s">
        <v>1275</v>
      </c>
      <c r="D963" s="59">
        <v>959</v>
      </c>
      <c r="E963" s="108"/>
      <c r="F963" s="10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3:17">
      <c r="C964" s="143" t="s">
        <v>1276</v>
      </c>
      <c r="D964" s="59">
        <v>960</v>
      </c>
      <c r="E964" s="108"/>
      <c r="F964" s="10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3:17">
      <c r="C965" s="143" t="s">
        <v>1277</v>
      </c>
      <c r="D965" s="59">
        <v>961</v>
      </c>
      <c r="E965" s="108"/>
      <c r="F965" s="10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3:17">
      <c r="C966" s="143" t="s">
        <v>1278</v>
      </c>
      <c r="D966" s="59">
        <v>962</v>
      </c>
      <c r="E966" s="108"/>
      <c r="F966" s="10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3:17">
      <c r="C967" s="143" t="s">
        <v>1279</v>
      </c>
      <c r="D967" s="59">
        <v>963</v>
      </c>
      <c r="E967" s="108"/>
      <c r="F967" s="10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3:17">
      <c r="C968" s="144" t="s">
        <v>1280</v>
      </c>
      <c r="D968" s="59">
        <v>964</v>
      </c>
      <c r="E968" s="108"/>
      <c r="F968" s="10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3:17">
      <c r="C969" s="143" t="s">
        <v>1281</v>
      </c>
      <c r="D969" s="59">
        <v>965</v>
      </c>
      <c r="E969" s="108"/>
      <c r="F969" s="10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3:17">
      <c r="C970" s="143" t="s">
        <v>1282</v>
      </c>
      <c r="D970" s="59">
        <v>966</v>
      </c>
      <c r="E970" s="108"/>
      <c r="F970" s="10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3:17">
      <c r="C971" s="144" t="s">
        <v>1283</v>
      </c>
      <c r="D971" s="59">
        <v>967</v>
      </c>
      <c r="E971" s="108"/>
      <c r="F971" s="10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3:17">
      <c r="C972" s="143" t="s">
        <v>1284</v>
      </c>
      <c r="D972" s="59">
        <v>968</v>
      </c>
      <c r="E972" s="108"/>
      <c r="F972" s="10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3:17">
      <c r="C973" s="143" t="s">
        <v>1285</v>
      </c>
      <c r="D973" s="59">
        <v>969</v>
      </c>
      <c r="E973" s="108"/>
      <c r="F973" s="10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3:17">
      <c r="C974" s="144" t="s">
        <v>1286</v>
      </c>
      <c r="D974" s="59">
        <v>970</v>
      </c>
      <c r="E974" s="108"/>
      <c r="F974" s="10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3:17">
      <c r="C975" s="144" t="s">
        <v>1287</v>
      </c>
      <c r="D975" s="59">
        <v>971</v>
      </c>
      <c r="E975" s="108"/>
      <c r="F975" s="10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3:17">
      <c r="C976" s="143" t="s">
        <v>1288</v>
      </c>
      <c r="D976" s="59">
        <v>972</v>
      </c>
      <c r="E976" s="108"/>
      <c r="F976" s="10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3:17">
      <c r="C977" s="143" t="s">
        <v>1289</v>
      </c>
      <c r="D977" s="59">
        <v>973</v>
      </c>
      <c r="E977" s="108"/>
      <c r="F977" s="10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3:17">
      <c r="C978" s="144" t="s">
        <v>1290</v>
      </c>
      <c r="D978" s="59">
        <v>974</v>
      </c>
      <c r="E978" s="108"/>
      <c r="F978" s="10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3:17">
      <c r="C979" s="144" t="s">
        <v>1291</v>
      </c>
      <c r="D979" s="59">
        <v>975</v>
      </c>
      <c r="E979" s="108"/>
      <c r="F979" s="10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3:17">
      <c r="C980" s="143" t="s">
        <v>1292</v>
      </c>
      <c r="D980" s="59">
        <v>976</v>
      </c>
      <c r="E980" s="108"/>
      <c r="F980" s="108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3:17">
      <c r="C981" s="143" t="s">
        <v>1293</v>
      </c>
      <c r="D981" s="59">
        <v>977</v>
      </c>
      <c r="E981" s="108"/>
      <c r="F981" s="108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3:17">
      <c r="C982" s="144" t="s">
        <v>1294</v>
      </c>
      <c r="D982" s="59">
        <v>978</v>
      </c>
      <c r="E982" s="108"/>
      <c r="F982" s="108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3:17">
      <c r="C983" s="144" t="s">
        <v>1295</v>
      </c>
      <c r="D983" s="59">
        <v>979</v>
      </c>
      <c r="E983" s="108"/>
      <c r="F983" s="108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3:17">
      <c r="C984" s="143" t="s">
        <v>1296</v>
      </c>
      <c r="D984" s="59">
        <v>980</v>
      </c>
      <c r="E984" s="108"/>
      <c r="F984" s="108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3:17">
      <c r="C985" s="143" t="s">
        <v>1297</v>
      </c>
      <c r="D985" s="59">
        <v>981</v>
      </c>
      <c r="E985" s="108"/>
      <c r="F985" s="108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3:17">
      <c r="C986" s="144" t="s">
        <v>1298</v>
      </c>
      <c r="D986" s="59">
        <v>982</v>
      </c>
      <c r="E986" s="108"/>
      <c r="F986" s="108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3:17">
      <c r="C987" s="143" t="s">
        <v>1299</v>
      </c>
      <c r="D987" s="59">
        <v>983</v>
      </c>
      <c r="E987" s="108"/>
      <c r="F987" s="108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3:17">
      <c r="C988" s="144" t="s">
        <v>1300</v>
      </c>
      <c r="D988" s="59">
        <v>984</v>
      </c>
      <c r="E988" s="108"/>
      <c r="F988" s="108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3:17">
      <c r="C989" s="143" t="s">
        <v>1301</v>
      </c>
      <c r="D989" s="59">
        <v>985</v>
      </c>
      <c r="E989" s="108"/>
      <c r="F989" s="108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3:17">
      <c r="C990" s="143" t="s">
        <v>1302</v>
      </c>
      <c r="D990" s="59">
        <v>986</v>
      </c>
      <c r="E990" s="108"/>
      <c r="F990" s="108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3:17">
      <c r="C991" s="143" t="s">
        <v>1303</v>
      </c>
      <c r="D991" s="59">
        <v>987</v>
      </c>
      <c r="E991" s="108"/>
      <c r="F991" s="108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3:17">
      <c r="C992" s="143" t="s">
        <v>1304</v>
      </c>
      <c r="D992" s="59">
        <v>988</v>
      </c>
      <c r="E992" s="108"/>
      <c r="F992" s="108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3:17">
      <c r="C993" s="143" t="s">
        <v>1305</v>
      </c>
      <c r="D993" s="59">
        <v>989</v>
      </c>
      <c r="E993" s="108"/>
      <c r="F993" s="108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3:17">
      <c r="C994" s="143" t="s">
        <v>1306</v>
      </c>
      <c r="D994" s="59">
        <v>990</v>
      </c>
      <c r="E994" s="108"/>
      <c r="F994" s="108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3:17">
      <c r="C995" s="144" t="s">
        <v>1307</v>
      </c>
      <c r="D995" s="59">
        <v>991</v>
      </c>
      <c r="E995" s="108"/>
      <c r="F995" s="108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3:17">
      <c r="C996" s="143" t="s">
        <v>1308</v>
      </c>
      <c r="D996" s="59">
        <v>992</v>
      </c>
      <c r="E996" s="108"/>
      <c r="F996" s="108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3:17">
      <c r="C997" s="144" t="s">
        <v>1309</v>
      </c>
      <c r="D997" s="59">
        <v>993</v>
      </c>
      <c r="E997" s="108"/>
      <c r="F997" s="108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3:17">
      <c r="C998" s="143" t="s">
        <v>1310</v>
      </c>
      <c r="D998" s="59">
        <v>994</v>
      </c>
      <c r="E998" s="108"/>
      <c r="F998" s="108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3:17">
      <c r="C999" s="143" t="s">
        <v>1311</v>
      </c>
      <c r="D999" s="59">
        <v>995</v>
      </c>
      <c r="E999" s="108"/>
      <c r="F999" s="108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3:17">
      <c r="C1000" s="143" t="s">
        <v>1312</v>
      </c>
      <c r="D1000" s="59">
        <v>996</v>
      </c>
      <c r="E1000" s="108"/>
      <c r="F1000" s="108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3:17">
      <c r="C1001" s="143" t="s">
        <v>1313</v>
      </c>
      <c r="D1001" s="59">
        <v>997</v>
      </c>
      <c r="E1001" s="108"/>
      <c r="F1001" s="108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3:17">
      <c r="C1002" s="143" t="s">
        <v>1314</v>
      </c>
      <c r="D1002" s="59">
        <v>998</v>
      </c>
      <c r="E1002" s="108"/>
      <c r="F1002" s="108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 spans="3:17">
      <c r="C1003" s="144" t="s">
        <v>1315</v>
      </c>
      <c r="D1003" s="59">
        <v>999</v>
      </c>
      <c r="E1003" s="108"/>
      <c r="F1003" s="108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3:17">
      <c r="C1004" s="143" t="s">
        <v>1316</v>
      </c>
      <c r="D1004" s="59">
        <v>1000</v>
      </c>
      <c r="E1004" s="108"/>
      <c r="F1004" s="108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3:17">
      <c r="C1005" s="144" t="s">
        <v>1317</v>
      </c>
      <c r="D1005" s="59">
        <v>1001</v>
      </c>
      <c r="E1005" s="108"/>
      <c r="F1005" s="108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3:17">
      <c r="C1006" s="144" t="s">
        <v>1318</v>
      </c>
      <c r="D1006" s="59">
        <v>1002</v>
      </c>
      <c r="E1006" s="108"/>
      <c r="F1006" s="108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3:17">
      <c r="C1007" s="143" t="s">
        <v>1319</v>
      </c>
      <c r="D1007" s="59">
        <v>1003</v>
      </c>
      <c r="E1007" s="108"/>
      <c r="F1007" s="108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3:17">
      <c r="C1008" s="143" t="s">
        <v>1320</v>
      </c>
      <c r="D1008" s="59">
        <v>1004</v>
      </c>
      <c r="E1008" s="108"/>
      <c r="F1008" s="108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3:17">
      <c r="C1009" s="143" t="s">
        <v>1321</v>
      </c>
      <c r="D1009" s="59">
        <v>1005</v>
      </c>
      <c r="E1009" s="108"/>
      <c r="F1009" s="108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3:17">
      <c r="C1010" s="143" t="s">
        <v>1322</v>
      </c>
      <c r="D1010" s="59">
        <v>1006</v>
      </c>
      <c r="E1010" s="108"/>
      <c r="F1010" s="108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3:17">
      <c r="C1011" s="143" t="s">
        <v>1323</v>
      </c>
      <c r="D1011" s="59">
        <v>1007</v>
      </c>
      <c r="E1011" s="108"/>
      <c r="F1011" s="108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3:17">
      <c r="C1012" s="143" t="s">
        <v>1324</v>
      </c>
      <c r="D1012" s="59">
        <v>1008</v>
      </c>
      <c r="E1012" s="108"/>
      <c r="F1012" s="108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3:17">
      <c r="C1013" s="144" t="s">
        <v>1325</v>
      </c>
      <c r="D1013" s="59">
        <v>1009</v>
      </c>
      <c r="E1013" s="108"/>
      <c r="F1013" s="108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3:17">
      <c r="C1014" s="143" t="s">
        <v>1326</v>
      </c>
      <c r="D1014" s="59">
        <v>1010</v>
      </c>
      <c r="E1014" s="108"/>
      <c r="F1014" s="108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3:17">
      <c r="C1015" s="143" t="s">
        <v>1327</v>
      </c>
      <c r="D1015" s="59">
        <v>1011</v>
      </c>
      <c r="E1015" s="108"/>
      <c r="F1015" s="108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3:17">
      <c r="C1016" s="143" t="s">
        <v>1328</v>
      </c>
      <c r="D1016" s="59">
        <v>1012</v>
      </c>
      <c r="E1016" s="108"/>
      <c r="F1016" s="108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3:17">
      <c r="C1017" s="143" t="s">
        <v>1329</v>
      </c>
      <c r="D1017" s="59">
        <v>1013</v>
      </c>
      <c r="E1017" s="108"/>
      <c r="F1017" s="108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3:17">
      <c r="C1018" s="143" t="s">
        <v>1330</v>
      </c>
      <c r="D1018" s="59">
        <v>1014</v>
      </c>
      <c r="E1018" s="108"/>
      <c r="F1018" s="108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3:17">
      <c r="C1019" s="144" t="s">
        <v>1331</v>
      </c>
      <c r="D1019" s="59">
        <v>1015</v>
      </c>
      <c r="E1019" s="108"/>
      <c r="F1019" s="108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3:17">
      <c r="C1020" s="143" t="s">
        <v>1332</v>
      </c>
      <c r="D1020" s="59">
        <v>1016</v>
      </c>
      <c r="E1020" s="108"/>
      <c r="F1020" s="108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3:17">
      <c r="C1021" s="144" t="s">
        <v>1333</v>
      </c>
      <c r="D1021" s="59">
        <v>1017</v>
      </c>
      <c r="E1021" s="108"/>
      <c r="F1021" s="108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3:17">
      <c r="C1022" s="144" t="s">
        <v>1334</v>
      </c>
      <c r="D1022" s="59">
        <v>1018</v>
      </c>
      <c r="E1022" s="108"/>
      <c r="F1022" s="108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3:17">
      <c r="C1023" s="143" t="s">
        <v>1335</v>
      </c>
      <c r="D1023" s="59">
        <v>1019</v>
      </c>
      <c r="E1023" s="108"/>
      <c r="F1023" s="108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3:17">
      <c r="C1024" s="143" t="s">
        <v>1404</v>
      </c>
      <c r="D1024" s="59">
        <v>1020</v>
      </c>
      <c r="E1024" s="108"/>
      <c r="F1024" s="108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3:17">
      <c r="C1025" s="144" t="s">
        <v>1336</v>
      </c>
      <c r="D1025" s="59">
        <v>1021</v>
      </c>
      <c r="E1025" s="108"/>
      <c r="F1025" s="108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3:17">
      <c r="C1026" s="144" t="s">
        <v>1337</v>
      </c>
      <c r="D1026" s="59">
        <v>1022</v>
      </c>
      <c r="E1026" s="108"/>
      <c r="F1026" s="108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3:17">
      <c r="C1027" s="144" t="s">
        <v>1405</v>
      </c>
      <c r="D1027" s="59">
        <v>1023</v>
      </c>
      <c r="E1027" s="108"/>
      <c r="F1027" s="108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3:17">
      <c r="C1028" s="143" t="s">
        <v>1406</v>
      </c>
      <c r="D1028" s="59">
        <v>1024</v>
      </c>
      <c r="E1028" s="108"/>
      <c r="F1028" s="108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3:17">
      <c r="C1029" s="143" t="s">
        <v>1407</v>
      </c>
      <c r="D1029" s="59">
        <v>1025</v>
      </c>
      <c r="E1029" s="108"/>
      <c r="F1029" s="108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3:17">
      <c r="C1030" s="143" t="s">
        <v>1408</v>
      </c>
      <c r="D1030" s="59">
        <v>1026</v>
      </c>
      <c r="E1030" s="108"/>
      <c r="F1030" s="108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3:17">
      <c r="C1031" s="143" t="s">
        <v>1409</v>
      </c>
      <c r="D1031" s="59">
        <v>1027</v>
      </c>
      <c r="E1031" s="108"/>
      <c r="F1031" s="108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3:17">
      <c r="C1032" s="143" t="s">
        <v>1338</v>
      </c>
      <c r="D1032" s="59">
        <v>1028</v>
      </c>
      <c r="E1032" s="108"/>
      <c r="F1032" s="108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3:17">
      <c r="C1033" s="143" t="s">
        <v>1339</v>
      </c>
      <c r="D1033" s="59">
        <v>1029</v>
      </c>
      <c r="E1033" s="108"/>
      <c r="F1033" s="108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3:17">
      <c r="C1034" s="143" t="s">
        <v>1340</v>
      </c>
      <c r="D1034" s="59">
        <v>1030</v>
      </c>
      <c r="E1034" s="108"/>
      <c r="F1034" s="108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3:17">
      <c r="C1035" s="143" t="s">
        <v>1410</v>
      </c>
      <c r="D1035" s="59">
        <v>1031</v>
      </c>
      <c r="E1035" s="108"/>
      <c r="F1035" s="108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3:17">
      <c r="C1036" s="143" t="s">
        <v>1411</v>
      </c>
      <c r="D1036" s="59">
        <v>1032</v>
      </c>
      <c r="E1036" s="108"/>
      <c r="F1036" s="108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3:17">
      <c r="C1037" s="143" t="s">
        <v>1412</v>
      </c>
      <c r="D1037" s="59">
        <v>1033</v>
      </c>
      <c r="E1037" s="108"/>
      <c r="F1037" s="108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3:17">
      <c r="E1038" s="108"/>
      <c r="F1038" s="108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3:17">
      <c r="E1039" s="108"/>
      <c r="F1039" s="108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3:17">
      <c r="E1040" s="108"/>
      <c r="F1040" s="108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5:17">
      <c r="E1041" s="108"/>
      <c r="F1041" s="108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5:17">
      <c r="E1042" s="108"/>
      <c r="F1042" s="108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5:17">
      <c r="E1043" s="108"/>
      <c r="F1043" s="108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5:17">
      <c r="E1044" s="108"/>
      <c r="F1044" s="108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5:17">
      <c r="E1045" s="108"/>
      <c r="F1045" s="108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5:17">
      <c r="E1046" s="108"/>
      <c r="F1046" s="108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5:17">
      <c r="E1047" s="108"/>
      <c r="F1047" s="108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5:17">
      <c r="E1048" s="108"/>
      <c r="F1048" s="108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5:17">
      <c r="E1049" s="108"/>
      <c r="F1049" s="108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5:17">
      <c r="E1050" s="108"/>
      <c r="F1050" s="108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5:17">
      <c r="E1051" s="108"/>
      <c r="F1051" s="108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5:17">
      <c r="E1052" s="108"/>
      <c r="F1052" s="108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5:17">
      <c r="E1053" s="108"/>
      <c r="F1053" s="108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5:17">
      <c r="E1054" s="108"/>
      <c r="F1054" s="108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5:17">
      <c r="E1055" s="108"/>
      <c r="F1055" s="108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5:17">
      <c r="E1056" s="108"/>
      <c r="F1056" s="108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5:17">
      <c r="E1057" s="108"/>
      <c r="F1057" s="108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5:17">
      <c r="E1058" s="108"/>
      <c r="F1058" s="108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5:17">
      <c r="E1059" s="108"/>
      <c r="F1059" s="108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5:17">
      <c r="E1060" s="108"/>
      <c r="F1060" s="108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5:17">
      <c r="E1061" s="108"/>
      <c r="F1061" s="108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5:17">
      <c r="E1062" s="108"/>
      <c r="F1062" s="108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5:17">
      <c r="E1063" s="108"/>
      <c r="F1063" s="108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5:17">
      <c r="E1064" s="108"/>
      <c r="F1064" s="108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5:17">
      <c r="E1065" s="108"/>
      <c r="F1065" s="108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5:17">
      <c r="E1066" s="108"/>
      <c r="F1066" s="108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5:17">
      <c r="E1067" s="108"/>
      <c r="F1067" s="108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5:17">
      <c r="E1068" s="108"/>
      <c r="F1068" s="108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5:17">
      <c r="E1069" s="108"/>
      <c r="F1069" s="108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5:17">
      <c r="E1070" s="108"/>
      <c r="F1070" s="108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5:17">
      <c r="E1071" s="108"/>
      <c r="F1071" s="108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5:17">
      <c r="E1072" s="108"/>
      <c r="F1072" s="108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5:17">
      <c r="E1073" s="108"/>
      <c r="F1073" s="108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5:17">
      <c r="E1074" s="108"/>
      <c r="F1074" s="108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5:17">
      <c r="E1075" s="108"/>
      <c r="F1075" s="108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5:17">
      <c r="E1076" s="108"/>
      <c r="F1076" s="108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5:17">
      <c r="E1077" s="108"/>
      <c r="F1077" s="108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5:17">
      <c r="E1078" s="108"/>
      <c r="F1078" s="108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5:17">
      <c r="E1079" s="108"/>
      <c r="F1079" s="108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5:17">
      <c r="E1080" s="108"/>
      <c r="F1080" s="108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5:17">
      <c r="E1081" s="108"/>
      <c r="F1081" s="108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5:17">
      <c r="E1082" s="108"/>
      <c r="F1082" s="108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5:17">
      <c r="E1083" s="108"/>
      <c r="F1083" s="108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5:17">
      <c r="E1084" s="108"/>
      <c r="F1084" s="108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5:17">
      <c r="E1085" s="108"/>
      <c r="F1085" s="108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5:17">
      <c r="E1086" s="108"/>
      <c r="F1086" s="108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5:17">
      <c r="E1087" s="108"/>
      <c r="F1087" s="108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5:17">
      <c r="E1088" s="108"/>
      <c r="F1088" s="108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5:17">
      <c r="E1089" s="108"/>
      <c r="F1089" s="108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 spans="5:17">
      <c r="E1090" s="108"/>
      <c r="F1090" s="108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 spans="5:17">
      <c r="E1091" s="108"/>
      <c r="F1091" s="108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 spans="5:17">
      <c r="E1092" s="108"/>
      <c r="F1092" s="108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 spans="5:17">
      <c r="E1093" s="108"/>
      <c r="F1093" s="108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 spans="5:17">
      <c r="E1094" s="108"/>
      <c r="F1094" s="108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 spans="5:17">
      <c r="E1095" s="108"/>
      <c r="F1095" s="108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 spans="5:17">
      <c r="E1096" s="108"/>
      <c r="F1096" s="108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 spans="5:17">
      <c r="E1097" s="108"/>
      <c r="F1097" s="108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 spans="5:17">
      <c r="E1098" s="108"/>
      <c r="F1098" s="108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 spans="5:17">
      <c r="E1099" s="108"/>
      <c r="F1099" s="108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 spans="5:17">
      <c r="E1100" s="108"/>
      <c r="F1100" s="108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 spans="5:17">
      <c r="E1101" s="108"/>
      <c r="F1101" s="108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 spans="5:17">
      <c r="E1102" s="108"/>
      <c r="F1102" s="108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 spans="5:17">
      <c r="E1103" s="108"/>
      <c r="F1103" s="108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 spans="5:17">
      <c r="E1104" s="108"/>
      <c r="F1104" s="108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 spans="5:17">
      <c r="E1105" s="108"/>
      <c r="F1105" s="108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 spans="5:17">
      <c r="E1106" s="108"/>
      <c r="F1106" s="108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 spans="5:17">
      <c r="E1107" s="108"/>
      <c r="F1107" s="108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 spans="5:17">
      <c r="E1108" s="108"/>
      <c r="F1108" s="108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 spans="5:17">
      <c r="E1109" s="108"/>
      <c r="F1109" s="108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 spans="5:17">
      <c r="E1110" s="108"/>
      <c r="F1110" s="108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 spans="5:17">
      <c r="E1111" s="108"/>
      <c r="F1111" s="108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 spans="5:17">
      <c r="E1112" s="108"/>
      <c r="F1112" s="108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 spans="5:17">
      <c r="E1113" s="108"/>
      <c r="F1113" s="108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 spans="5:17">
      <c r="E1114" s="108"/>
      <c r="F1114" s="108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 spans="5:17">
      <c r="E1115" s="108"/>
      <c r="F1115" s="108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 spans="5:17">
      <c r="E1116" s="108"/>
      <c r="F1116" s="108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 spans="5:17">
      <c r="E1117" s="108"/>
      <c r="F1117" s="108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 spans="5:17">
      <c r="E1118" s="108"/>
      <c r="F1118" s="108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  <row r="1119" spans="5:17">
      <c r="E1119" s="108"/>
      <c r="F1119" s="108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</row>
    <row r="1120" spans="5:17">
      <c r="E1120" s="108"/>
      <c r="F1120" s="108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</row>
    <row r="1121" spans="5:17">
      <c r="E1121" s="108"/>
      <c r="F1121" s="108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</row>
    <row r="1122" spans="5:17">
      <c r="E1122" s="108"/>
      <c r="F1122" s="108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</row>
    <row r="1123" spans="5:17">
      <c r="E1123" s="108"/>
      <c r="F1123" s="108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</row>
    <row r="1124" spans="5:17">
      <c r="E1124" s="108"/>
      <c r="F1124" s="108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</row>
    <row r="1125" spans="5:17">
      <c r="E1125" s="108"/>
      <c r="F1125" s="108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</row>
    <row r="1126" spans="5:17">
      <c r="E1126" s="108"/>
      <c r="F1126" s="108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</row>
    <row r="1127" spans="5:17">
      <c r="E1127" s="108"/>
      <c r="F1127" s="108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</row>
    <row r="1128" spans="5:17">
      <c r="E1128" s="108"/>
      <c r="F1128" s="108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</row>
    <row r="1129" spans="5:17">
      <c r="E1129" s="108"/>
      <c r="F1129" s="108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</row>
    <row r="1130" spans="5:17">
      <c r="E1130" s="108"/>
      <c r="F1130" s="108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</row>
    <row r="1131" spans="5:17">
      <c r="E1131" s="108"/>
      <c r="F1131" s="108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</row>
    <row r="1132" spans="5:17">
      <c r="E1132" s="108"/>
      <c r="F1132" s="108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</row>
    <row r="1133" spans="5:17">
      <c r="E1133" s="108"/>
      <c r="F1133" s="108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</row>
    <row r="1134" spans="5:17">
      <c r="E1134" s="108"/>
      <c r="F1134" s="108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</row>
    <row r="1135" spans="5:17">
      <c r="E1135" s="108"/>
      <c r="F1135" s="108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</row>
    <row r="1136" spans="5:17">
      <c r="E1136" s="108"/>
      <c r="F1136" s="108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</row>
    <row r="1137" spans="5:17">
      <c r="E1137" s="108"/>
      <c r="F1137" s="108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</row>
    <row r="1138" spans="5:17">
      <c r="E1138" s="108"/>
      <c r="F1138" s="108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</row>
    <row r="1139" spans="5:17">
      <c r="E1139" s="108"/>
      <c r="F1139" s="108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</row>
    <row r="1140" spans="5:17">
      <c r="E1140" s="108"/>
      <c r="F1140" s="108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</row>
    <row r="1141" spans="5:17">
      <c r="E1141" s="108"/>
      <c r="F1141" s="108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</row>
    <row r="1142" spans="5:17">
      <c r="E1142" s="108"/>
      <c r="F1142" s="108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</row>
    <row r="1143" spans="5:17">
      <c r="E1143" s="108"/>
      <c r="F1143" s="108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</row>
    <row r="1144" spans="5:17">
      <c r="E1144" s="108"/>
      <c r="F1144" s="108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</row>
    <row r="1145" spans="5:17">
      <c r="E1145" s="108"/>
      <c r="F1145" s="108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</row>
    <row r="1146" spans="5:17">
      <c r="E1146" s="108"/>
      <c r="F1146" s="108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</row>
    <row r="1147" spans="5:17">
      <c r="E1147" s="108"/>
      <c r="F1147" s="108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</row>
    <row r="1148" spans="5:17">
      <c r="E1148" s="108"/>
      <c r="F1148" s="108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</row>
    <row r="1149" spans="5:17">
      <c r="E1149" s="108"/>
      <c r="F1149" s="108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</row>
    <row r="1150" spans="5:17">
      <c r="E1150" s="108"/>
      <c r="F1150" s="108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</row>
    <row r="1151" spans="5:17">
      <c r="E1151" s="108"/>
      <c r="F1151" s="108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</row>
    <row r="1152" spans="5:17">
      <c r="E1152" s="108"/>
      <c r="F1152" s="108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</row>
    <row r="1153" spans="5:17">
      <c r="E1153" s="108"/>
      <c r="F1153" s="108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</row>
    <row r="1154" spans="5:17">
      <c r="E1154" s="108"/>
      <c r="F1154" s="108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</row>
    <row r="1155" spans="5:17">
      <c r="E1155" s="108"/>
      <c r="F1155" s="108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</row>
    <row r="1156" spans="5:17">
      <c r="E1156" s="108"/>
      <c r="F1156" s="108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</row>
    <row r="1157" spans="5:17">
      <c r="E1157" s="108"/>
      <c r="F1157" s="108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</row>
    <row r="1158" spans="5:17">
      <c r="E1158" s="108"/>
      <c r="F1158" s="108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</row>
    <row r="1159" spans="5:17">
      <c r="E1159" s="108"/>
      <c r="F1159" s="108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</row>
    <row r="1160" spans="5:17">
      <c r="E1160" s="108"/>
      <c r="F1160" s="108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</row>
    <row r="1161" spans="5:17">
      <c r="E1161" s="108"/>
      <c r="F1161" s="108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</row>
    <row r="1162" spans="5:17">
      <c r="E1162" s="108"/>
      <c r="F1162" s="108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</row>
    <row r="1163" spans="5:17">
      <c r="E1163" s="108"/>
      <c r="F1163" s="108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</row>
    <row r="1164" spans="5:17">
      <c r="E1164" s="108"/>
      <c r="F1164" s="108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</row>
    <row r="1165" spans="5:17">
      <c r="E1165" s="108"/>
      <c r="F1165" s="108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</row>
    <row r="1166" spans="5:17">
      <c r="E1166" s="108"/>
      <c r="F1166" s="108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</row>
    <row r="1167" spans="5:17">
      <c r="E1167" s="108"/>
      <c r="F1167" s="108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</row>
    <row r="1168" spans="5:17">
      <c r="E1168" s="108"/>
      <c r="F1168" s="108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</row>
    <row r="1169" spans="5:17">
      <c r="E1169" s="108"/>
      <c r="F1169" s="108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</row>
    <row r="1170" spans="5:17">
      <c r="E1170" s="108"/>
      <c r="F1170" s="108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</row>
    <row r="1171" spans="5:17">
      <c r="E1171" s="108"/>
      <c r="F1171" s="108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</row>
    <row r="1172" spans="5:17">
      <c r="E1172" s="108"/>
      <c r="F1172" s="108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</row>
    <row r="1173" spans="5:17">
      <c r="E1173" s="108"/>
      <c r="F1173" s="108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</row>
    <row r="1174" spans="5:17">
      <c r="E1174" s="108"/>
      <c r="F1174" s="108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</row>
    <row r="1175" spans="5:17">
      <c r="E1175" s="108"/>
      <c r="F1175" s="108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</row>
    <row r="1176" spans="5:17">
      <c r="E1176" s="108"/>
      <c r="F1176" s="108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</row>
    <row r="1177" spans="5:17">
      <c r="E1177" s="108"/>
      <c r="F1177" s="108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</row>
    <row r="1178" spans="5:17">
      <c r="E1178" s="108"/>
      <c r="F1178" s="108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</row>
    <row r="1179" spans="5:17">
      <c r="E1179" s="108"/>
      <c r="F1179" s="108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</row>
    <row r="1180" spans="5:17">
      <c r="E1180" s="108"/>
      <c r="F1180" s="108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</row>
    <row r="1181" spans="5:17">
      <c r="E1181" s="108"/>
      <c r="F1181" s="108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</row>
    <row r="1182" spans="5:17">
      <c r="E1182" s="108"/>
      <c r="F1182" s="108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</row>
    <row r="1183" spans="5:17">
      <c r="E1183" s="108"/>
      <c r="F1183" s="108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</row>
    <row r="1184" spans="5:17">
      <c r="E1184" s="108"/>
      <c r="F1184" s="108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</row>
    <row r="1185" spans="5:17">
      <c r="E1185" s="108"/>
      <c r="F1185" s="108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</row>
    <row r="1186" spans="5:17">
      <c r="E1186" s="108"/>
      <c r="F1186" s="108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</row>
    <row r="1187" spans="5:17">
      <c r="E1187" s="108"/>
      <c r="F1187" s="108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</row>
    <row r="1188" spans="5:17">
      <c r="E1188" s="108"/>
      <c r="F1188" s="108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</row>
    <row r="1189" spans="5:17">
      <c r="E1189" s="108"/>
      <c r="F1189" s="108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</row>
    <row r="1190" spans="5:17">
      <c r="E1190" s="108"/>
      <c r="F1190" s="108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</row>
    <row r="1191" spans="5:17">
      <c r="E1191" s="108"/>
      <c r="F1191" s="108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</row>
    <row r="1192" spans="5:17">
      <c r="E1192" s="108"/>
      <c r="F1192" s="108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</row>
    <row r="1193" spans="5:17">
      <c r="E1193" s="108"/>
      <c r="F1193" s="108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</row>
    <row r="1194" spans="5:17">
      <c r="E1194" s="108"/>
      <c r="F1194" s="108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</row>
    <row r="1195" spans="5:17">
      <c r="E1195" s="108"/>
      <c r="F1195" s="108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</row>
    <row r="1196" spans="5:17">
      <c r="E1196" s="108"/>
      <c r="F1196" s="108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</row>
    <row r="1197" spans="5:17">
      <c r="E1197" s="108"/>
      <c r="F1197" s="108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</row>
    <row r="1198" spans="5:17">
      <c r="E1198" s="108"/>
      <c r="F1198" s="108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</row>
    <row r="1199" spans="5:17">
      <c r="E1199" s="108"/>
      <c r="F1199" s="108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</row>
    <row r="1200" spans="5:17">
      <c r="E1200" s="108"/>
      <c r="F1200" s="108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</row>
    <row r="1201" spans="5:17">
      <c r="E1201" s="108"/>
      <c r="F1201" s="108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</row>
    <row r="1202" spans="5:17">
      <c r="E1202" s="108"/>
      <c r="F1202" s="108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</row>
    <row r="1203" spans="5:17">
      <c r="E1203" s="108"/>
      <c r="F1203" s="108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</row>
    <row r="1204" spans="5:17">
      <c r="E1204" s="108"/>
      <c r="F1204" s="108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</row>
    <row r="1205" spans="5:17">
      <c r="E1205" s="108"/>
      <c r="F1205" s="108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</row>
    <row r="1206" spans="5:17">
      <c r="E1206" s="108"/>
      <c r="F1206" s="108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</row>
    <row r="1207" spans="5:17">
      <c r="E1207" s="108"/>
      <c r="F1207" s="108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</row>
    <row r="1208" spans="5:17">
      <c r="E1208" s="108"/>
      <c r="F1208" s="108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</row>
    <row r="1209" spans="5:17">
      <c r="E1209" s="108"/>
      <c r="F1209" s="108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</row>
    <row r="1210" spans="5:17">
      <c r="E1210" s="108"/>
      <c r="F1210" s="108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</row>
    <row r="1211" spans="5:17">
      <c r="E1211" s="108"/>
      <c r="F1211" s="108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</row>
    <row r="1212" spans="5:17">
      <c r="E1212" s="108"/>
      <c r="F1212" s="108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</row>
    <row r="1213" spans="5:17">
      <c r="E1213" s="108"/>
      <c r="F1213" s="108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</row>
    <row r="1214" spans="5:17">
      <c r="E1214" s="108"/>
      <c r="F1214" s="108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</row>
    <row r="1215" spans="5:17">
      <c r="E1215" s="108"/>
      <c r="F1215" s="108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</row>
    <row r="1216" spans="5:17">
      <c r="E1216" s="108"/>
      <c r="F1216" s="108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</row>
    <row r="1217" spans="5:17">
      <c r="E1217" s="108"/>
      <c r="F1217" s="108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</row>
    <row r="1218" spans="5:17">
      <c r="E1218" s="108"/>
      <c r="F1218" s="108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</row>
    <row r="1219" spans="5:17">
      <c r="E1219" s="108"/>
      <c r="F1219" s="108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</row>
    <row r="1220" spans="5:17">
      <c r="E1220" s="108"/>
      <c r="F1220" s="108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</row>
    <row r="1221" spans="5:17">
      <c r="E1221" s="108"/>
      <c r="F1221" s="108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</row>
    <row r="1222" spans="5:17">
      <c r="E1222" s="108"/>
      <c r="F1222" s="108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</row>
    <row r="1223" spans="5:17">
      <c r="E1223" s="108"/>
      <c r="F1223" s="108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</row>
    <row r="1224" spans="5:17">
      <c r="E1224" s="108"/>
      <c r="F1224" s="108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</row>
    <row r="1225" spans="5:17">
      <c r="E1225" s="108"/>
      <c r="F1225" s="108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</row>
    <row r="1226" spans="5:17">
      <c r="E1226" s="108"/>
      <c r="F1226" s="108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</row>
    <row r="1227" spans="5:17">
      <c r="E1227" s="108"/>
      <c r="F1227" s="108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</row>
    <row r="1228" spans="5:17">
      <c r="E1228" s="108"/>
      <c r="F1228" s="108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</row>
    <row r="1229" spans="5:17">
      <c r="E1229" s="108"/>
      <c r="F1229" s="108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</row>
    <row r="1230" spans="5:17">
      <c r="E1230" s="108"/>
      <c r="F1230" s="108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</row>
    <row r="1231" spans="5:17">
      <c r="E1231" s="108"/>
      <c r="F1231" s="108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</row>
    <row r="1232" spans="5:17">
      <c r="E1232" s="108"/>
      <c r="F1232" s="108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</row>
    <row r="1233" spans="5:17">
      <c r="E1233" s="108"/>
      <c r="F1233" s="108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</row>
    <row r="1234" spans="5:17">
      <c r="E1234" s="108"/>
      <c r="F1234" s="108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</row>
    <row r="1235" spans="5:17">
      <c r="E1235" s="108"/>
      <c r="F1235" s="108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</row>
    <row r="1236" spans="5:17">
      <c r="E1236" s="108"/>
      <c r="F1236" s="108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</row>
    <row r="1237" spans="5:17">
      <c r="E1237" s="108"/>
      <c r="F1237" s="108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</row>
    <row r="1238" spans="5:17">
      <c r="E1238" s="108"/>
      <c r="F1238" s="108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</row>
    <row r="1239" spans="5:17">
      <c r="E1239" s="108"/>
      <c r="F1239" s="108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</row>
    <row r="1240" spans="5:17">
      <c r="E1240" s="108"/>
      <c r="F1240" s="108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</row>
    <row r="1241" spans="5:17">
      <c r="E1241" s="108"/>
      <c r="F1241" s="108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</row>
    <row r="1242" spans="5:17">
      <c r="E1242" s="108"/>
      <c r="F1242" s="108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</row>
    <row r="1243" spans="5:17">
      <c r="E1243" s="108"/>
      <c r="F1243" s="108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</row>
    <row r="1244" spans="5:17">
      <c r="E1244" s="108"/>
      <c r="F1244" s="108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</row>
    <row r="1245" spans="5:17">
      <c r="E1245" s="108"/>
      <c r="F1245" s="108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</row>
    <row r="1246" spans="5:17">
      <c r="E1246" s="108"/>
      <c r="F1246" s="108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</row>
    <row r="1247" spans="5:17">
      <c r="E1247" s="108"/>
      <c r="F1247" s="108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</row>
    <row r="1248" spans="5:17">
      <c r="E1248" s="108"/>
      <c r="F1248" s="108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</row>
    <row r="1249" spans="5:17">
      <c r="E1249" s="108"/>
      <c r="F1249" s="108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</row>
    <row r="1250" spans="5:17">
      <c r="E1250" s="108"/>
      <c r="F1250" s="108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</row>
    <row r="1251" spans="5:17">
      <c r="E1251" s="108"/>
      <c r="F1251" s="108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</row>
    <row r="1252" spans="5:17">
      <c r="E1252" s="108"/>
      <c r="F1252" s="108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</row>
    <row r="1253" spans="5:17">
      <c r="E1253" s="108"/>
      <c r="F1253" s="108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</row>
    <row r="1254" spans="5:17">
      <c r="E1254" s="108"/>
      <c r="F1254" s="108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</row>
    <row r="1255" spans="5:17">
      <c r="E1255" s="108"/>
      <c r="F1255" s="108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</row>
    <row r="1256" spans="5:17">
      <c r="E1256" s="108"/>
      <c r="F1256" s="108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</row>
    <row r="1257" spans="5:17">
      <c r="E1257" s="108"/>
      <c r="F1257" s="108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</row>
    <row r="1258" spans="5:17">
      <c r="E1258" s="108"/>
      <c r="F1258" s="108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</row>
    <row r="1259" spans="5:17">
      <c r="E1259" s="108"/>
      <c r="F1259" s="108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</row>
    <row r="1260" spans="5:17">
      <c r="E1260" s="108"/>
      <c r="F1260" s="108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</row>
    <row r="1261" spans="5:17">
      <c r="E1261" s="108"/>
      <c r="F1261" s="108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</row>
    <row r="1262" spans="5:17">
      <c r="E1262" s="108"/>
      <c r="F1262" s="108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</row>
    <row r="1263" spans="5:17">
      <c r="E1263" s="108"/>
      <c r="F1263" s="108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</row>
    <row r="1264" spans="5:17">
      <c r="E1264" s="108"/>
      <c r="F1264" s="108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</row>
    <row r="1265" spans="5:17">
      <c r="E1265" s="108"/>
      <c r="F1265" s="108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</row>
    <row r="1266" spans="5:17">
      <c r="E1266" s="108"/>
      <c r="F1266" s="108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</row>
    <row r="1267" spans="5:17">
      <c r="E1267" s="108"/>
      <c r="F1267" s="108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</row>
    <row r="1268" spans="5:17">
      <c r="E1268" s="108"/>
      <c r="F1268" s="108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</row>
    <row r="1269" spans="5:17">
      <c r="E1269" s="108"/>
      <c r="F1269" s="108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</row>
    <row r="1270" spans="5:17">
      <c r="E1270" s="108"/>
      <c r="F1270" s="108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</row>
    <row r="1271" spans="5:17">
      <c r="E1271" s="108"/>
      <c r="F1271" s="108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</row>
    <row r="1272" spans="5:17">
      <c r="E1272" s="108"/>
      <c r="F1272" s="108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</row>
    <row r="1273" spans="5:17">
      <c r="E1273" s="108"/>
      <c r="F1273" s="108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</row>
    <row r="1274" spans="5:17">
      <c r="E1274" s="108"/>
      <c r="F1274" s="108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</row>
    <row r="1275" spans="5:17">
      <c r="E1275" s="108"/>
      <c r="F1275" s="108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</row>
    <row r="1276" spans="5:17">
      <c r="E1276" s="108"/>
      <c r="F1276" s="108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</row>
    <row r="1277" spans="5:17">
      <c r="E1277" s="108"/>
      <c r="F1277" s="108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</row>
    <row r="1278" spans="5:17">
      <c r="E1278" s="108"/>
      <c r="F1278" s="108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</row>
    <row r="1279" spans="5:17">
      <c r="E1279" s="108"/>
      <c r="F1279" s="108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</row>
    <row r="1280" spans="5:17">
      <c r="E1280" s="108"/>
      <c r="F1280" s="108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</row>
    <row r="1281" spans="5:17">
      <c r="E1281" s="108"/>
      <c r="F1281" s="108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</row>
    <row r="1282" spans="5:17">
      <c r="E1282" s="108"/>
      <c r="F1282" s="108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</row>
    <row r="1283" spans="5:17">
      <c r="E1283" s="108"/>
      <c r="F1283" s="108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</row>
    <row r="1284" spans="5:17">
      <c r="E1284" s="108"/>
      <c r="F1284" s="108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</row>
    <row r="1285" spans="5:17">
      <c r="E1285" s="108"/>
      <c r="F1285" s="108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</row>
    <row r="1286" spans="5:17">
      <c r="E1286" s="108"/>
      <c r="F1286" s="108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</row>
    <row r="1287" spans="5:17">
      <c r="E1287" s="108"/>
      <c r="F1287" s="108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</row>
    <row r="1288" spans="5:17">
      <c r="E1288" s="108"/>
      <c r="F1288" s="108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</row>
    <row r="1289" spans="5:17">
      <c r="E1289" s="108"/>
      <c r="F1289" s="108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</row>
    <row r="1290" spans="5:17">
      <c r="E1290" s="108"/>
      <c r="F1290" s="108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</row>
    <row r="1291" spans="5:17">
      <c r="E1291" s="108"/>
      <c r="F1291" s="108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</row>
    <row r="1292" spans="5:17">
      <c r="E1292" s="108"/>
      <c r="F1292" s="108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</row>
    <row r="1293" spans="5:17">
      <c r="E1293" s="108"/>
      <c r="F1293" s="108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</row>
    <row r="1294" spans="5:17">
      <c r="E1294" s="108"/>
      <c r="F1294" s="108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</row>
    <row r="1295" spans="5:17">
      <c r="E1295" s="108"/>
      <c r="F1295" s="108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</row>
    <row r="1296" spans="5:17">
      <c r="E1296" s="108"/>
      <c r="F1296" s="108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</row>
    <row r="1297" spans="5:17">
      <c r="E1297" s="108"/>
      <c r="F1297" s="108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</row>
    <row r="1298" spans="5:17">
      <c r="E1298" s="108"/>
      <c r="F1298" s="108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</row>
    <row r="1299" spans="5:17">
      <c r="E1299" s="108"/>
      <c r="F1299" s="108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</row>
    <row r="1300" spans="5:17">
      <c r="E1300" s="108"/>
      <c r="F1300" s="108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</row>
    <row r="1301" spans="5:17">
      <c r="E1301" s="108"/>
      <c r="F1301" s="108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</row>
    <row r="1302" spans="5:17">
      <c r="E1302" s="108"/>
      <c r="F1302" s="108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</row>
    <row r="1303" spans="5:17">
      <c r="E1303" s="108"/>
      <c r="F1303" s="108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</row>
    <row r="1304" spans="5:17">
      <c r="E1304" s="108"/>
      <c r="F1304" s="108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</row>
    <row r="1305" spans="5:17">
      <c r="E1305" s="108"/>
      <c r="F1305" s="108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</row>
    <row r="1306" spans="5:17">
      <c r="E1306" s="108"/>
      <c r="F1306" s="108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</row>
    <row r="1307" spans="5:17">
      <c r="E1307" s="108"/>
      <c r="F1307" s="108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</row>
    <row r="1308" spans="5:17">
      <c r="E1308" s="108"/>
      <c r="F1308" s="108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</row>
    <row r="1309" spans="5:17">
      <c r="E1309" s="108"/>
      <c r="F1309" s="108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</row>
    <row r="1310" spans="5:17">
      <c r="E1310" s="108"/>
      <c r="F1310" s="108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</row>
    <row r="1311" spans="5:17">
      <c r="E1311" s="108"/>
      <c r="F1311" s="108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</row>
    <row r="1312" spans="5:17">
      <c r="E1312" s="108"/>
      <c r="F1312" s="108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</row>
    <row r="1313" spans="5:17">
      <c r="E1313" s="108"/>
      <c r="F1313" s="108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</row>
    <row r="1314" spans="5:17">
      <c r="E1314" s="108"/>
      <c r="F1314" s="108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</row>
    <row r="1315" spans="5:17">
      <c r="E1315" s="108"/>
      <c r="F1315" s="108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</row>
    <row r="1316" spans="5:17">
      <c r="E1316" s="108"/>
      <c r="F1316" s="108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</row>
    <row r="1317" spans="5:17">
      <c r="E1317" s="108"/>
      <c r="F1317" s="108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</row>
    <row r="1318" spans="5:17">
      <c r="E1318" s="108"/>
      <c r="F1318" s="108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</row>
    <row r="1319" spans="5:17">
      <c r="E1319" s="108"/>
      <c r="F1319" s="108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</row>
    <row r="1320" spans="5:17">
      <c r="E1320" s="108"/>
      <c r="F1320" s="108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</row>
    <row r="1321" spans="5:17">
      <c r="E1321" s="108"/>
      <c r="F1321" s="108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</row>
    <row r="1322" spans="5:17">
      <c r="E1322" s="108"/>
      <c r="F1322" s="108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</row>
    <row r="1323" spans="5:17">
      <c r="E1323" s="108"/>
      <c r="F1323" s="108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</row>
    <row r="1324" spans="5:17">
      <c r="E1324" s="108"/>
      <c r="F1324" s="108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</row>
    <row r="1325" spans="5:17">
      <c r="E1325" s="108"/>
      <c r="F1325" s="108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</row>
    <row r="1326" spans="5:17">
      <c r="E1326" s="108"/>
      <c r="F1326" s="108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</row>
    <row r="1327" spans="5:17">
      <c r="E1327" s="108"/>
      <c r="F1327" s="108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</row>
    <row r="1328" spans="5:17">
      <c r="E1328" s="108"/>
      <c r="F1328" s="108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</row>
    <row r="1329" spans="5:17">
      <c r="E1329" s="108"/>
      <c r="F1329" s="108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</row>
    <row r="1330" spans="5:17">
      <c r="E1330" s="108"/>
      <c r="F1330" s="108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</row>
    <row r="1331" spans="5:17">
      <c r="E1331" s="108"/>
      <c r="F1331" s="108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</row>
    <row r="1332" spans="5:17">
      <c r="E1332" s="108"/>
      <c r="F1332" s="108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</row>
    <row r="1333" spans="5:17">
      <c r="E1333" s="108"/>
      <c r="F1333" s="108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</row>
    <row r="1334" spans="5:17">
      <c r="E1334" s="108"/>
      <c r="F1334" s="108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</row>
    <row r="1335" spans="5:17">
      <c r="E1335" s="108"/>
      <c r="F1335" s="108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</row>
    <row r="1336" spans="5:17">
      <c r="E1336" s="108"/>
      <c r="F1336" s="108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</row>
    <row r="1337" spans="5:17">
      <c r="E1337" s="108"/>
      <c r="F1337" s="108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</row>
    <row r="1338" spans="5:17">
      <c r="E1338" s="108"/>
      <c r="F1338" s="108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</row>
    <row r="1339" spans="5:17">
      <c r="E1339" s="108"/>
      <c r="F1339" s="108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</row>
    <row r="1340" spans="5:17">
      <c r="E1340" s="108"/>
      <c r="F1340" s="108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</row>
    <row r="1341" spans="5:17">
      <c r="E1341" s="108"/>
      <c r="F1341" s="108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</row>
    <row r="1342" spans="5:17">
      <c r="E1342" s="108"/>
      <c r="F1342" s="108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</row>
    <row r="1343" spans="5:17">
      <c r="E1343" s="108"/>
      <c r="F1343" s="108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</row>
    <row r="1344" spans="5:17">
      <c r="E1344" s="108"/>
      <c r="F1344" s="108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</row>
    <row r="1345" spans="5:17">
      <c r="E1345" s="108"/>
      <c r="F1345" s="108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</row>
    <row r="1346" spans="5:17">
      <c r="E1346" s="108"/>
      <c r="F1346" s="108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</row>
    <row r="1347" spans="5:17">
      <c r="E1347" s="108"/>
      <c r="F1347" s="108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</row>
    <row r="1348" spans="5:17">
      <c r="E1348" s="108"/>
      <c r="F1348" s="108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</row>
    <row r="1349" spans="5:17">
      <c r="E1349" s="108"/>
      <c r="F1349" s="108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</row>
    <row r="1350" spans="5:17">
      <c r="E1350" s="108"/>
      <c r="F1350" s="108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</row>
    <row r="1351" spans="5:17">
      <c r="E1351" s="108"/>
      <c r="F1351" s="108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</row>
    <row r="1352" spans="5:17">
      <c r="E1352" s="108"/>
      <c r="F1352" s="108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</row>
    <row r="1353" spans="5:17">
      <c r="E1353" s="108"/>
      <c r="F1353" s="108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</row>
    <row r="1354" spans="5:17">
      <c r="E1354" s="108"/>
      <c r="F1354" s="108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</row>
  </sheetData>
  <mergeCells count="1">
    <mergeCell ref="A1:E1"/>
  </mergeCells>
  <phoneticPr fontId="1" type="noConversion"/>
  <pageMargins left="0.7" right="0.7" top="0.75" bottom="0.75" header="0.3" footer="0.3"/>
  <pageSetup paperSize="9" scale="9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E1:BJ11"/>
  <sheetViews>
    <sheetView topLeftCell="E4" zoomScaleNormal="100" workbookViewId="0">
      <selection activeCell="E11" sqref="E11"/>
    </sheetView>
  </sheetViews>
  <sheetFormatPr defaultRowHeight="13.5"/>
  <cols>
    <col min="1" max="4" width="0" style="1" hidden="1" customWidth="1"/>
    <col min="5" max="5" width="10.625" style="1" customWidth="1"/>
    <col min="6" max="6" width="13.5" style="1" customWidth="1"/>
    <col min="7" max="7" width="17.75" style="1" customWidth="1"/>
    <col min="8" max="8" width="8.625" style="1" customWidth="1"/>
    <col min="9" max="9" width="10.125" style="1" customWidth="1"/>
    <col min="10" max="10" width="20" style="1" customWidth="1"/>
    <col min="11" max="11" width="10.5" style="1" customWidth="1"/>
    <col min="12" max="12" width="20.5" style="1" customWidth="1"/>
    <col min="13" max="14" width="7.625" style="1" customWidth="1"/>
    <col min="15" max="16" width="4.625" style="1" customWidth="1"/>
    <col min="17" max="17" width="8.625" style="1" customWidth="1"/>
    <col min="18" max="19" width="6.625" style="1" customWidth="1"/>
    <col min="20" max="20" width="10.625" style="1" customWidth="1"/>
    <col min="21" max="21" width="12.75" style="1" customWidth="1"/>
    <col min="22" max="22" width="9.625" style="1" customWidth="1"/>
    <col min="23" max="24" width="7.625" style="1" customWidth="1"/>
    <col min="25" max="27" width="6.125" style="1" customWidth="1"/>
    <col min="28" max="28" width="9.625" style="1" customWidth="1"/>
    <col min="29" max="30" width="7.625" style="1" customWidth="1"/>
    <col min="31" max="33" width="6.125" style="1" customWidth="1"/>
    <col min="34" max="34" width="9.625" style="1" customWidth="1"/>
    <col min="35" max="36" width="7.625" style="1" customWidth="1"/>
    <col min="37" max="39" width="6.125" style="1" customWidth="1"/>
    <col min="40" max="40" width="6.625" style="1" customWidth="1"/>
    <col min="41" max="41" width="9.625" style="1" customWidth="1"/>
    <col min="42" max="42" width="6.625" style="1" customWidth="1"/>
    <col min="43" max="43" width="10" style="1" bestFit="1" customWidth="1"/>
    <col min="44" max="44" width="9" style="1"/>
    <col min="45" max="45" width="11" style="1" customWidth="1"/>
    <col min="46" max="16384" width="9" style="1"/>
  </cols>
  <sheetData>
    <row r="1" spans="5:62" ht="13.5" hidden="1" customHeight="1"/>
    <row r="2" spans="5:62" ht="13.5" hidden="1" customHeight="1"/>
    <row r="3" spans="5:62" ht="3" hidden="1" customHeight="1"/>
    <row r="4" spans="5:62" ht="13.5" customHeight="1">
      <c r="E4" s="416" t="s">
        <v>2063</v>
      </c>
      <c r="F4" s="413" t="s">
        <v>2064</v>
      </c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5"/>
      <c r="S4" s="413" t="s">
        <v>2065</v>
      </c>
      <c r="T4" s="414"/>
      <c r="U4" s="415"/>
      <c r="V4" s="413" t="s">
        <v>2066</v>
      </c>
      <c r="W4" s="414"/>
      <c r="X4" s="414"/>
      <c r="Y4" s="414"/>
      <c r="Z4" s="414"/>
      <c r="AA4" s="415"/>
      <c r="AB4" s="413" t="s">
        <v>2067</v>
      </c>
      <c r="AC4" s="414"/>
      <c r="AD4" s="414"/>
      <c r="AE4" s="414"/>
      <c r="AF4" s="414"/>
      <c r="AG4" s="415"/>
      <c r="AH4" s="413" t="s">
        <v>2068</v>
      </c>
      <c r="AI4" s="414"/>
      <c r="AJ4" s="414"/>
      <c r="AK4" s="414"/>
      <c r="AL4" s="414"/>
      <c r="AM4" s="415"/>
      <c r="AN4" s="413" t="s">
        <v>2069</v>
      </c>
      <c r="AO4" s="414"/>
      <c r="AP4" s="415"/>
      <c r="AQ4" s="413" t="s">
        <v>2070</v>
      </c>
      <c r="AR4" s="414"/>
      <c r="AS4" s="414"/>
      <c r="AT4" s="414"/>
      <c r="AU4" s="415"/>
      <c r="AV4" s="413" t="s">
        <v>2071</v>
      </c>
      <c r="AW4" s="414"/>
      <c r="AX4" s="414"/>
      <c r="AY4" s="414"/>
      <c r="AZ4" s="415"/>
      <c r="BA4" s="413" t="s">
        <v>2072</v>
      </c>
      <c r="BB4" s="414"/>
      <c r="BC4" s="414"/>
      <c r="BD4" s="414"/>
      <c r="BE4" s="415"/>
      <c r="BF4" s="413" t="s">
        <v>2073</v>
      </c>
      <c r="BG4" s="414"/>
      <c r="BH4" s="414"/>
      <c r="BI4" s="414"/>
      <c r="BJ4" s="415"/>
    </row>
    <row r="5" spans="5:62" ht="54">
      <c r="E5" s="417"/>
      <c r="F5" s="237" t="s">
        <v>1</v>
      </c>
      <c r="G5" s="237" t="s">
        <v>2074</v>
      </c>
      <c r="H5" s="237" t="s">
        <v>2075</v>
      </c>
      <c r="I5" s="249" t="s">
        <v>2076</v>
      </c>
      <c r="J5" s="253" t="s">
        <v>2077</v>
      </c>
      <c r="K5" s="249" t="s">
        <v>2078</v>
      </c>
      <c r="L5" s="253" t="s">
        <v>2077</v>
      </c>
      <c r="M5" s="237" t="s">
        <v>2079</v>
      </c>
      <c r="N5" s="237" t="s">
        <v>2080</v>
      </c>
      <c r="O5" s="237" t="s">
        <v>2081</v>
      </c>
      <c r="P5" s="237" t="s">
        <v>2082</v>
      </c>
      <c r="Q5" s="237" t="s">
        <v>2083</v>
      </c>
      <c r="R5" s="237" t="s">
        <v>2084</v>
      </c>
      <c r="S5" s="237" t="s">
        <v>2085</v>
      </c>
      <c r="T5" s="237" t="s">
        <v>2</v>
      </c>
      <c r="U5" s="237" t="s">
        <v>3</v>
      </c>
      <c r="V5" s="237" t="s">
        <v>2086</v>
      </c>
      <c r="W5" s="237" t="s">
        <v>2087</v>
      </c>
      <c r="X5" s="237" t="s">
        <v>2088</v>
      </c>
      <c r="Y5" s="237" t="s">
        <v>2089</v>
      </c>
      <c r="Z5" s="237" t="s">
        <v>2090</v>
      </c>
      <c r="AA5" s="237" t="s">
        <v>2091</v>
      </c>
      <c r="AB5" s="237" t="s">
        <v>2086</v>
      </c>
      <c r="AC5" s="237" t="s">
        <v>2087</v>
      </c>
      <c r="AD5" s="237" t="s">
        <v>2088</v>
      </c>
      <c r="AE5" s="237" t="s">
        <v>2089</v>
      </c>
      <c r="AF5" s="237" t="s">
        <v>2090</v>
      </c>
      <c r="AG5" s="237" t="s">
        <v>2091</v>
      </c>
      <c r="AH5" s="237" t="s">
        <v>2086</v>
      </c>
      <c r="AI5" s="237" t="s">
        <v>2087</v>
      </c>
      <c r="AJ5" s="237" t="s">
        <v>2088</v>
      </c>
      <c r="AK5" s="237" t="s">
        <v>2089</v>
      </c>
      <c r="AL5" s="237" t="s">
        <v>2090</v>
      </c>
      <c r="AM5" s="237" t="s">
        <v>2091</v>
      </c>
      <c r="AN5" s="237" t="s">
        <v>2092</v>
      </c>
      <c r="AO5" s="237" t="s">
        <v>2093</v>
      </c>
      <c r="AP5" s="237" t="s">
        <v>2094</v>
      </c>
      <c r="AQ5" s="237" t="s">
        <v>2095</v>
      </c>
      <c r="AR5" s="237" t="s">
        <v>2096</v>
      </c>
      <c r="AS5" s="237" t="s">
        <v>2097</v>
      </c>
      <c r="AT5" s="237" t="s">
        <v>2098</v>
      </c>
      <c r="AU5" s="237" t="s">
        <v>2099</v>
      </c>
      <c r="AV5" s="237" t="s">
        <v>2095</v>
      </c>
      <c r="AW5" s="237" t="s">
        <v>2096</v>
      </c>
      <c r="AX5" s="237" t="s">
        <v>2097</v>
      </c>
      <c r="AY5" s="237" t="s">
        <v>2098</v>
      </c>
      <c r="AZ5" s="237" t="s">
        <v>2099</v>
      </c>
      <c r="BA5" s="237" t="s">
        <v>2095</v>
      </c>
      <c r="BB5" s="237" t="s">
        <v>2096</v>
      </c>
      <c r="BC5" s="237" t="s">
        <v>2097</v>
      </c>
      <c r="BD5" s="237" t="s">
        <v>2098</v>
      </c>
      <c r="BE5" s="237" t="s">
        <v>2099</v>
      </c>
      <c r="BF5" s="237" t="s">
        <v>2095</v>
      </c>
      <c r="BG5" s="237" t="s">
        <v>2096</v>
      </c>
      <c r="BH5" s="237" t="s">
        <v>2097</v>
      </c>
      <c r="BI5" s="237" t="s">
        <v>2098</v>
      </c>
      <c r="BJ5" s="237" t="s">
        <v>2099</v>
      </c>
    </row>
    <row r="6" spans="5:62" hidden="1">
      <c r="K6" s="140"/>
      <c r="L6" s="141"/>
    </row>
    <row r="7" spans="5:62" hidden="1">
      <c r="K7" s="140"/>
      <c r="L7" s="141"/>
    </row>
    <row r="8" spans="5:62" hidden="1">
      <c r="K8" s="140"/>
      <c r="L8" s="141"/>
    </row>
    <row r="9" spans="5:62" hidden="1">
      <c r="K9" s="140"/>
      <c r="L9" s="141"/>
    </row>
    <row r="10" spans="5:62" hidden="1">
      <c r="K10" s="140"/>
      <c r="L10" s="141"/>
    </row>
    <row r="11" spans="5:62" ht="40.5">
      <c r="E11" s="11">
        <v>42838</v>
      </c>
      <c r="F11" s="6" t="s">
        <v>7</v>
      </c>
      <c r="G11" s="6" t="s">
        <v>1413</v>
      </c>
      <c r="H11" s="8" t="s">
        <v>0</v>
      </c>
      <c r="I11" s="93" t="s">
        <v>2126</v>
      </c>
      <c r="J11" s="139"/>
      <c r="K11" s="93" t="s">
        <v>1493</v>
      </c>
      <c r="L11" s="139" t="s">
        <v>2128</v>
      </c>
      <c r="M11" s="7">
        <v>500000</v>
      </c>
      <c r="N11" s="7">
        <v>150000</v>
      </c>
      <c r="O11" s="8">
        <v>10</v>
      </c>
      <c r="P11" s="8">
        <v>5.5</v>
      </c>
      <c r="Q11" s="8" t="s">
        <v>8</v>
      </c>
      <c r="R11" s="9">
        <v>0.08</v>
      </c>
      <c r="S11" s="9">
        <v>0.08</v>
      </c>
      <c r="T11" s="6"/>
      <c r="U11" s="6"/>
      <c r="V11" s="6"/>
      <c r="W11" s="6" t="s">
        <v>10</v>
      </c>
      <c r="X11" s="7">
        <v>10000</v>
      </c>
      <c r="Y11" s="10">
        <v>2.5000000000000001E-2</v>
      </c>
      <c r="Z11" s="8">
        <v>3</v>
      </c>
      <c r="AA11" s="8">
        <v>3</v>
      </c>
      <c r="AB11" s="6" t="s">
        <v>11</v>
      </c>
      <c r="AC11" s="6" t="s">
        <v>10</v>
      </c>
      <c r="AD11" s="7">
        <v>10000</v>
      </c>
      <c r="AE11" s="10">
        <v>2.5000000000000001E-2</v>
      </c>
      <c r="AF11" s="8">
        <v>1</v>
      </c>
      <c r="AG11" s="8">
        <v>5</v>
      </c>
      <c r="AH11" s="6" t="s">
        <v>12</v>
      </c>
      <c r="AI11" s="6" t="s">
        <v>10</v>
      </c>
      <c r="AJ11" s="7">
        <v>10000</v>
      </c>
      <c r="AK11" s="10">
        <v>2.5000000000000001E-2</v>
      </c>
      <c r="AL11" s="8">
        <v>1</v>
      </c>
      <c r="AM11" s="8">
        <v>5</v>
      </c>
      <c r="AN11" s="8" t="s">
        <v>13</v>
      </c>
      <c r="AO11" s="8" t="s">
        <v>9</v>
      </c>
      <c r="AP11" s="8" t="s">
        <v>14</v>
      </c>
      <c r="AQ11" s="24">
        <v>42736</v>
      </c>
      <c r="AR11" s="8" t="s">
        <v>2108</v>
      </c>
      <c r="AS11" s="8" t="s">
        <v>1500</v>
      </c>
      <c r="AT11" s="200">
        <v>10000</v>
      </c>
      <c r="AU11" s="200" t="s">
        <v>164</v>
      </c>
      <c r="AV11" s="24">
        <v>42736</v>
      </c>
      <c r="AW11" s="8" t="s">
        <v>2109</v>
      </c>
      <c r="AX11" s="8" t="s">
        <v>352</v>
      </c>
      <c r="AY11" s="201">
        <v>5000</v>
      </c>
      <c r="AZ11" s="201" t="s">
        <v>140</v>
      </c>
      <c r="BA11" s="24">
        <v>42736</v>
      </c>
      <c r="BB11" s="8" t="s">
        <v>9</v>
      </c>
      <c r="BC11" s="8"/>
      <c r="BD11" s="200"/>
      <c r="BE11" s="200"/>
      <c r="BF11" s="24">
        <v>42736</v>
      </c>
      <c r="BG11" s="8" t="s">
        <v>9</v>
      </c>
      <c r="BH11" s="8"/>
      <c r="BI11" s="200"/>
      <c r="BJ11" s="200"/>
    </row>
  </sheetData>
  <mergeCells count="11">
    <mergeCell ref="AN4:AP4"/>
    <mergeCell ref="BF4:BJ4"/>
    <mergeCell ref="BA4:BE4"/>
    <mergeCell ref="AV4:AZ4"/>
    <mergeCell ref="AQ4:AU4"/>
    <mergeCell ref="AH4:AM4"/>
    <mergeCell ref="E4:E5"/>
    <mergeCell ref="F4:R4"/>
    <mergeCell ref="S4:U4"/>
    <mergeCell ref="V4:AA4"/>
    <mergeCell ref="AB4:AG4"/>
  </mergeCells>
  <phoneticPr fontId="1" type="noConversion"/>
  <dataValidations count="12">
    <dataValidation type="list" allowBlank="1" showInputMessage="1" showErrorMessage="1" error="숫자로 입력" sqref="N11">
      <formula1>KDB출자_요청액</formula1>
    </dataValidation>
    <dataValidation type="list" allowBlank="1" showInputMessage="1" showErrorMessage="1" sqref="H11">
      <formula1>신청리그</formula1>
    </dataValidation>
    <dataValidation type="list" allowBlank="1" showInputMessage="1" showErrorMessage="1" error="목록에서 선택" sqref="G11">
      <formula1>펀드법적유형</formula1>
    </dataValidation>
    <dataValidation allowBlank="1" showInputMessage="1" showErrorMessage="1" error="숫자로 입력" sqref="W11"/>
    <dataValidation type="decimal" allowBlank="1" showInputMessage="1" showErrorMessage="1" error="숫자로 입력" sqref="AJ11:AK11 AD11:AE11 X11:Y11">
      <formula1>0</formula1>
      <formula2>1000000</formula2>
    </dataValidation>
    <dataValidation type="decimal" allowBlank="1" showInputMessage="1" showErrorMessage="1" error="%로 입력" sqref="S11">
      <formula1>0</formula1>
      <formula2>99.9</formula2>
    </dataValidation>
    <dataValidation type="whole" allowBlank="1" showInputMessage="1" showErrorMessage="1" error="숫자로 입력" sqref="M11">
      <formula1>0</formula1>
      <formula2>9000000</formula2>
    </dataValidation>
    <dataValidation type="decimal" allowBlank="1" showInputMessage="1" showErrorMessage="1" error="숫자로 입력" sqref="O11:P11">
      <formula1>0.1</formula1>
      <formula2>99</formula2>
    </dataValidation>
    <dataValidation type="list" allowBlank="1" showInputMessage="1" showErrorMessage="1" sqref="I11">
      <formula1>신청분야</formula1>
    </dataValidation>
    <dataValidation type="list" allowBlank="1" showInputMessage="1" showErrorMessage="1" sqref="Q11">
      <formula1>납입방식</formula1>
    </dataValidation>
    <dataValidation type="list" allowBlank="1" showInputMessage="1" showErrorMessage="1" sqref="AS11 AX11 BC11 BH11">
      <formula1>공동투자약정_상대방_유형</formula1>
    </dataValidation>
    <dataValidation type="list" allowBlank="1" showInputMessage="1" showErrorMessage="1" sqref="AU11 AZ11 BE11 BJ11">
      <formula1>여부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E1:K21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5" width="21.625" customWidth="1"/>
    <col min="6" max="6" width="40.625" customWidth="1"/>
    <col min="7" max="10" width="15.625" customWidth="1"/>
    <col min="11" max="11" width="34.75" customWidth="1"/>
  </cols>
  <sheetData>
    <row r="1" spans="5:11" hidden="1"/>
    <row r="2" spans="5:11" hidden="1"/>
    <row r="3" spans="5:11" hidden="1"/>
    <row r="4" spans="5:11">
      <c r="E4" s="254" t="s">
        <v>15</v>
      </c>
      <c r="F4" s="254" t="s">
        <v>16</v>
      </c>
      <c r="G4" s="254" t="s">
        <v>2100</v>
      </c>
      <c r="H4" s="254" t="s">
        <v>2101</v>
      </c>
      <c r="I4" s="254" t="s">
        <v>2102</v>
      </c>
      <c r="J4" s="254" t="s">
        <v>2103</v>
      </c>
      <c r="K4" s="254" t="s">
        <v>17</v>
      </c>
    </row>
    <row r="5" spans="5:11" hidden="1">
      <c r="E5" s="13"/>
      <c r="F5" s="13"/>
      <c r="G5" s="13"/>
      <c r="H5" s="13"/>
      <c r="I5" s="13"/>
      <c r="J5" s="13"/>
      <c r="K5" s="13"/>
    </row>
    <row r="6" spans="5:11" hidden="1">
      <c r="E6" s="13"/>
      <c r="F6" s="13"/>
      <c r="G6" s="13"/>
      <c r="H6" s="13"/>
      <c r="I6" s="13"/>
      <c r="J6" s="13"/>
      <c r="K6" s="13"/>
    </row>
    <row r="7" spans="5:11" hidden="1">
      <c r="E7" s="13"/>
      <c r="F7" s="13"/>
      <c r="G7" s="13"/>
      <c r="H7" s="13"/>
      <c r="I7" s="13"/>
      <c r="J7" s="13"/>
      <c r="K7" s="13"/>
    </row>
    <row r="8" spans="5:11" hidden="1">
      <c r="E8" s="13"/>
      <c r="F8" s="13"/>
      <c r="G8" s="13"/>
      <c r="H8" s="13"/>
      <c r="I8" s="13"/>
      <c r="J8" s="13"/>
      <c r="K8" s="13"/>
    </row>
    <row r="9" spans="5:11" hidden="1">
      <c r="E9" s="13"/>
      <c r="F9" s="13"/>
      <c r="G9" s="13"/>
      <c r="H9" s="13"/>
      <c r="I9" s="13"/>
      <c r="J9" s="13"/>
      <c r="K9" s="13"/>
    </row>
    <row r="10" spans="5:11" hidden="1">
      <c r="E10" s="13"/>
      <c r="F10" s="13"/>
      <c r="G10" s="13"/>
      <c r="H10" s="13"/>
      <c r="I10" s="13"/>
      <c r="J10" s="13"/>
      <c r="K10" s="13"/>
    </row>
    <row r="11" spans="5:11">
      <c r="E11" s="14" t="s">
        <v>18</v>
      </c>
      <c r="F11" s="14" t="s">
        <v>31</v>
      </c>
      <c r="G11" s="15" t="s">
        <v>19</v>
      </c>
      <c r="H11" s="180">
        <f>'1.1 제안펀드'!$N$11</f>
        <v>150000</v>
      </c>
      <c r="I11" s="17"/>
      <c r="J11" s="18" t="str">
        <f>IF(OR(ISBLANK(I11),0),"",'1.1 제안펀드'!$M$11*I11)</f>
        <v/>
      </c>
      <c r="K11" s="15"/>
    </row>
    <row r="12" spans="5:11">
      <c r="E12" s="14" t="s">
        <v>20</v>
      </c>
      <c r="F12" s="14" t="s">
        <v>2110</v>
      </c>
      <c r="G12" s="15" t="s">
        <v>21</v>
      </c>
      <c r="H12" s="16">
        <v>50000</v>
      </c>
      <c r="I12" s="17">
        <v>2.5000000000000001E-2</v>
      </c>
      <c r="J12" s="18">
        <f>IF(OR(ISBLANK(I12),0),"",'1.1 제안펀드'!$M$11*I12)</f>
        <v>12500</v>
      </c>
      <c r="K12" s="15"/>
    </row>
    <row r="13" spans="5:11">
      <c r="E13" s="14" t="s">
        <v>359</v>
      </c>
      <c r="F13" s="14"/>
      <c r="G13" s="15" t="s">
        <v>23</v>
      </c>
      <c r="H13" s="16">
        <v>10000</v>
      </c>
      <c r="I13" s="17"/>
      <c r="J13" s="18" t="str">
        <f>IF(OR(ISBLANK(I13),0),"",'1.1 제안펀드'!$M$11*I13)</f>
        <v/>
      </c>
      <c r="K13" s="15"/>
    </row>
    <row r="14" spans="5:11">
      <c r="E14" s="14" t="s">
        <v>360</v>
      </c>
      <c r="F14" s="14"/>
      <c r="G14" s="15" t="s">
        <v>25</v>
      </c>
      <c r="H14" s="16">
        <v>20000</v>
      </c>
      <c r="I14" s="17"/>
      <c r="J14" s="18" t="str">
        <f>IF(OR(ISBLANK(I14),0),"",'1.1 제안펀드'!$M$11*I14)</f>
        <v/>
      </c>
      <c r="K14" s="15"/>
    </row>
    <row r="15" spans="5:11">
      <c r="E15" s="14" t="s">
        <v>22</v>
      </c>
      <c r="F15" s="14" t="s">
        <v>32</v>
      </c>
      <c r="G15" s="15" t="s">
        <v>23</v>
      </c>
      <c r="H15" s="16">
        <v>50000</v>
      </c>
      <c r="I15" s="17"/>
      <c r="J15" s="18" t="str">
        <f>IF(OR(ISBLANK(I15),0),"",'1.1 제안펀드'!$M$11*I15)</f>
        <v/>
      </c>
      <c r="K15" s="15"/>
    </row>
    <row r="16" spans="5:11">
      <c r="E16" s="14" t="s">
        <v>24</v>
      </c>
      <c r="F16" s="14"/>
      <c r="G16" s="15" t="s">
        <v>23</v>
      </c>
      <c r="H16" s="16"/>
      <c r="I16" s="17"/>
      <c r="J16" s="18" t="str">
        <f>IF(OR(ISBLANK(I16),0),"",'1.1 제안펀드'!$M$11*I16)</f>
        <v/>
      </c>
      <c r="K16" s="15"/>
    </row>
    <row r="17" spans="5:11">
      <c r="E17" s="14" t="s">
        <v>26</v>
      </c>
      <c r="F17" s="14" t="s">
        <v>32</v>
      </c>
      <c r="G17" s="15" t="s">
        <v>19</v>
      </c>
      <c r="H17" s="16"/>
      <c r="I17" s="17"/>
      <c r="J17" s="18" t="str">
        <f>IF(OR(ISBLANK(I17),0),"",'1.1 제안펀드'!$M$11*I17)</f>
        <v/>
      </c>
      <c r="K17" s="15"/>
    </row>
    <row r="18" spans="5:11">
      <c r="E18" s="14" t="s">
        <v>30</v>
      </c>
      <c r="F18" s="14"/>
      <c r="G18" s="15" t="s">
        <v>19</v>
      </c>
      <c r="H18" s="16"/>
      <c r="I18" s="17"/>
      <c r="J18" s="18" t="str">
        <f>IF(OR(ISBLANK(I18),0),"",'1.1 제안펀드'!$M$11*I18)</f>
        <v/>
      </c>
      <c r="K18" s="15"/>
    </row>
    <row r="19" spans="5:11">
      <c r="E19" s="14" t="s">
        <v>27</v>
      </c>
      <c r="F19" s="14"/>
      <c r="G19" s="15" t="s">
        <v>19</v>
      </c>
      <c r="H19" s="16"/>
      <c r="I19" s="17"/>
      <c r="J19" s="18" t="str">
        <f>IF(OR(ISBLANK(I19),0),"",'1.1 제안펀드'!$M$11*I19)</f>
        <v/>
      </c>
      <c r="K19" s="15"/>
    </row>
    <row r="20" spans="5:11">
      <c r="E20" s="14" t="s">
        <v>28</v>
      </c>
      <c r="F20" s="14"/>
      <c r="G20" s="15" t="s">
        <v>19</v>
      </c>
      <c r="H20" s="16"/>
      <c r="I20" s="17"/>
      <c r="J20" s="18" t="str">
        <f>IF(OR(ISBLANK(I20),0),"",'1.1 제안펀드'!$M$11*I20)</f>
        <v/>
      </c>
      <c r="K20" s="15"/>
    </row>
    <row r="21" spans="5:11">
      <c r="E21" s="14" t="s">
        <v>29</v>
      </c>
      <c r="F21" s="14"/>
      <c r="G21" s="15" t="s">
        <v>19</v>
      </c>
      <c r="H21" s="16"/>
      <c r="I21" s="17"/>
      <c r="J21" s="18" t="str">
        <f>IF(OR(ISBLANK(I21),0),"",'1.1 제안펀드'!$M$11*I21)</f>
        <v/>
      </c>
      <c r="K21" s="15"/>
    </row>
  </sheetData>
  <phoneticPr fontId="1" type="noConversion"/>
  <dataValidations count="5">
    <dataValidation type="decimal" allowBlank="1" showInputMessage="1" showErrorMessage="1" sqref="I5:I21">
      <formula1>0</formula1>
      <formula2>1</formula2>
    </dataValidation>
    <dataValidation type="whole" allowBlank="1" showInputMessage="1" showErrorMessage="1" error="숫자로 입력" sqref="H11:H21">
      <formula1>0</formula1>
      <formula2>1000000</formula2>
    </dataValidation>
    <dataValidation type="list" allowBlank="1" showErrorMessage="1" error="목록에서 선택" promptTitle="출자자유형" prompt="구분유형 중에서 선택하세요 !" sqref="E11:E21">
      <formula1>출자자유형</formula1>
    </dataValidation>
    <dataValidation type="list" allowBlank="1" showErrorMessage="1" error="목록에서 선택" promptTitle="출자확정여부유형" prompt="구분유형 중에서 선택하세요 !" sqref="G11:G21">
      <formula1>출자확정구분</formula1>
    </dataValidation>
    <dataValidation allowBlank="1" showInputMessage="1" showErrorMessage="1" error="숫자로 입력" sqref="K4:K10 E4:H10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E1:BX12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10" max="10" width="11.375" customWidth="1"/>
    <col min="11" max="11" width="13.5" customWidth="1"/>
    <col min="42" max="42" width="9.375" bestFit="1" customWidth="1"/>
  </cols>
  <sheetData>
    <row r="1" spans="5:76" hidden="1"/>
    <row r="2" spans="5:76" hidden="1"/>
    <row r="3" spans="5:76" hidden="1"/>
    <row r="4" spans="5:76">
      <c r="E4" s="418" t="s">
        <v>33</v>
      </c>
      <c r="F4" s="419"/>
      <c r="G4" s="419"/>
      <c r="H4" s="419"/>
      <c r="I4" s="419"/>
      <c r="J4" s="419"/>
      <c r="K4" s="420"/>
      <c r="L4" s="418" t="s">
        <v>34</v>
      </c>
      <c r="M4" s="419"/>
      <c r="N4" s="419"/>
      <c r="O4" s="420"/>
      <c r="P4" s="418" t="s">
        <v>35</v>
      </c>
      <c r="Q4" s="419"/>
      <c r="R4" s="420"/>
      <c r="S4" s="418" t="s">
        <v>36</v>
      </c>
      <c r="T4" s="419"/>
      <c r="U4" s="420"/>
      <c r="V4" s="418" t="s">
        <v>356</v>
      </c>
      <c r="W4" s="419"/>
      <c r="X4" s="419"/>
      <c r="Y4" s="419"/>
      <c r="Z4" s="419"/>
      <c r="AA4" s="420"/>
      <c r="AB4" s="418" t="s">
        <v>37</v>
      </c>
      <c r="AC4" s="419"/>
      <c r="AD4" s="419"/>
      <c r="AE4" s="419"/>
      <c r="AF4" s="419"/>
      <c r="AG4" s="419"/>
      <c r="AH4" s="420"/>
      <c r="AI4" s="421" t="s">
        <v>38</v>
      </c>
      <c r="AJ4" s="422"/>
      <c r="AK4" s="422"/>
      <c r="AL4" s="422"/>
      <c r="AM4" s="422"/>
      <c r="AN4" s="422"/>
      <c r="AO4" s="422"/>
      <c r="AP4" s="422"/>
      <c r="AQ4" s="423"/>
      <c r="AR4" s="421" t="s">
        <v>39</v>
      </c>
      <c r="AS4" s="422"/>
      <c r="AT4" s="422"/>
      <c r="AU4" s="422"/>
      <c r="AV4" s="422"/>
      <c r="AW4" s="422"/>
      <c r="AX4" s="422"/>
      <c r="AY4" s="422"/>
      <c r="AZ4" s="423"/>
      <c r="BA4" s="421" t="s">
        <v>1353</v>
      </c>
      <c r="BB4" s="422"/>
      <c r="BC4" s="422"/>
      <c r="BD4" s="422"/>
      <c r="BE4" s="422"/>
      <c r="BF4" s="422"/>
      <c r="BG4" s="422"/>
      <c r="BH4" s="423"/>
      <c r="BI4" s="421" t="s">
        <v>1354</v>
      </c>
      <c r="BJ4" s="422"/>
      <c r="BK4" s="422"/>
      <c r="BL4" s="422"/>
      <c r="BM4" s="422"/>
      <c r="BN4" s="422"/>
      <c r="BO4" s="422"/>
      <c r="BP4" s="423"/>
      <c r="BQ4" s="421" t="s">
        <v>1487</v>
      </c>
      <c r="BR4" s="422"/>
      <c r="BS4" s="422"/>
      <c r="BT4" s="422"/>
      <c r="BU4" s="422"/>
      <c r="BV4" s="422"/>
      <c r="BW4" s="422"/>
      <c r="BX4" s="423"/>
    </row>
    <row r="5" spans="5:76" ht="67.5">
      <c r="E5" s="19" t="s">
        <v>1927</v>
      </c>
      <c r="F5" s="19" t="s">
        <v>1928</v>
      </c>
      <c r="G5" s="19" t="s">
        <v>1929</v>
      </c>
      <c r="H5" s="19" t="s">
        <v>40</v>
      </c>
      <c r="I5" s="19" t="s">
        <v>1930</v>
      </c>
      <c r="J5" s="19" t="s">
        <v>1931</v>
      </c>
      <c r="K5" s="19" t="s">
        <v>1932</v>
      </c>
      <c r="L5" s="19" t="s">
        <v>41</v>
      </c>
      <c r="M5" s="19" t="s">
        <v>1933</v>
      </c>
      <c r="N5" s="19" t="s">
        <v>1934</v>
      </c>
      <c r="O5" s="19" t="s">
        <v>1935</v>
      </c>
      <c r="P5" s="19" t="s">
        <v>42</v>
      </c>
      <c r="Q5" s="19" t="s">
        <v>43</v>
      </c>
      <c r="R5" s="19" t="s">
        <v>44</v>
      </c>
      <c r="S5" s="19" t="s">
        <v>1936</v>
      </c>
      <c r="T5" s="19" t="s">
        <v>1937</v>
      </c>
      <c r="U5" s="19" t="s">
        <v>1938</v>
      </c>
      <c r="V5" s="19" t="s">
        <v>353</v>
      </c>
      <c r="W5" s="19" t="s">
        <v>354</v>
      </c>
      <c r="X5" s="19" t="s">
        <v>1939</v>
      </c>
      <c r="Y5" s="19" t="s">
        <v>362</v>
      </c>
      <c r="Z5" s="19" t="s">
        <v>1940</v>
      </c>
      <c r="AA5" s="19" t="s">
        <v>355</v>
      </c>
      <c r="AB5" s="19" t="s">
        <v>1941</v>
      </c>
      <c r="AC5" s="19" t="s">
        <v>46</v>
      </c>
      <c r="AD5" s="19" t="s">
        <v>1942</v>
      </c>
      <c r="AE5" s="19" t="s">
        <v>47</v>
      </c>
      <c r="AF5" s="19" t="s">
        <v>1943</v>
      </c>
      <c r="AG5" s="19" t="s">
        <v>115</v>
      </c>
      <c r="AH5" s="19" t="s">
        <v>1944</v>
      </c>
      <c r="AI5" s="20" t="s">
        <v>48</v>
      </c>
      <c r="AJ5" s="20" t="s">
        <v>1945</v>
      </c>
      <c r="AK5" s="20" t="s">
        <v>49</v>
      </c>
      <c r="AL5" s="20" t="s">
        <v>1946</v>
      </c>
      <c r="AM5" s="20" t="s">
        <v>51</v>
      </c>
      <c r="AN5" s="20" t="s">
        <v>52</v>
      </c>
      <c r="AO5" s="20" t="s">
        <v>1947</v>
      </c>
      <c r="AP5" s="20" t="s">
        <v>53</v>
      </c>
      <c r="AQ5" s="20" t="s">
        <v>1948</v>
      </c>
      <c r="AR5" s="20" t="s">
        <v>54</v>
      </c>
      <c r="AS5" s="20" t="s">
        <v>55</v>
      </c>
      <c r="AT5" s="20" t="s">
        <v>1949</v>
      </c>
      <c r="AU5" s="20" t="s">
        <v>50</v>
      </c>
      <c r="AV5" s="20" t="s">
        <v>1950</v>
      </c>
      <c r="AW5" s="20" t="s">
        <v>52</v>
      </c>
      <c r="AX5" s="20" t="s">
        <v>1947</v>
      </c>
      <c r="AY5" s="20" t="s">
        <v>57</v>
      </c>
      <c r="AZ5" s="20" t="s">
        <v>1877</v>
      </c>
      <c r="BA5" s="20" t="s">
        <v>58</v>
      </c>
      <c r="BB5" s="20" t="s">
        <v>1951</v>
      </c>
      <c r="BC5" s="20" t="s">
        <v>50</v>
      </c>
      <c r="BD5" s="20" t="s">
        <v>1950</v>
      </c>
      <c r="BE5" s="20" t="s">
        <v>116</v>
      </c>
      <c r="BF5" s="20" t="s">
        <v>1952</v>
      </c>
      <c r="BG5" s="20" t="s">
        <v>61</v>
      </c>
      <c r="BH5" s="20" t="s">
        <v>1953</v>
      </c>
      <c r="BI5" s="20" t="s">
        <v>58</v>
      </c>
      <c r="BJ5" s="20" t="s">
        <v>1951</v>
      </c>
      <c r="BK5" s="20" t="s">
        <v>50</v>
      </c>
      <c r="BL5" s="20" t="s">
        <v>1950</v>
      </c>
      <c r="BM5" s="20" t="s">
        <v>116</v>
      </c>
      <c r="BN5" s="20" t="s">
        <v>1952</v>
      </c>
      <c r="BO5" s="20" t="s">
        <v>62</v>
      </c>
      <c r="BP5" s="20" t="s">
        <v>63</v>
      </c>
      <c r="BQ5" s="20" t="s">
        <v>58</v>
      </c>
      <c r="BR5" s="20" t="s">
        <v>59</v>
      </c>
      <c r="BS5" s="20" t="s">
        <v>50</v>
      </c>
      <c r="BT5" s="20" t="s">
        <v>56</v>
      </c>
      <c r="BU5" s="20" t="s">
        <v>116</v>
      </c>
      <c r="BV5" s="20" t="s">
        <v>60</v>
      </c>
      <c r="BW5" s="20" t="s">
        <v>62</v>
      </c>
      <c r="BX5" s="20" t="s">
        <v>63</v>
      </c>
    </row>
    <row r="6" spans="5:76" hidden="1"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</row>
    <row r="7" spans="5:76" hidden="1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</row>
    <row r="8" spans="5:76" hidden="1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</row>
    <row r="9" spans="5:76" hidden="1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</row>
    <row r="10" spans="5:76" hidden="1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</row>
    <row r="11" spans="5:76" ht="40.5">
      <c r="E11" s="22" t="s">
        <v>5</v>
      </c>
      <c r="F11" s="23" t="s">
        <v>6</v>
      </c>
      <c r="G11" s="23" t="s">
        <v>64</v>
      </c>
      <c r="H11" s="8" t="s">
        <v>65</v>
      </c>
      <c r="I11" s="22" t="s">
        <v>2129</v>
      </c>
      <c r="J11" s="171">
        <v>555555</v>
      </c>
      <c r="K11" s="198" t="s">
        <v>1499</v>
      </c>
      <c r="L11" s="24">
        <v>36892</v>
      </c>
      <c r="M11" s="24">
        <v>40178</v>
      </c>
      <c r="N11" s="24">
        <v>40207</v>
      </c>
      <c r="O11" s="24">
        <v>40266</v>
      </c>
      <c r="P11" s="8">
        <v>12345</v>
      </c>
      <c r="Q11" s="6" t="s">
        <v>66</v>
      </c>
      <c r="R11" s="6" t="s">
        <v>67</v>
      </c>
      <c r="S11" s="189">
        <v>2000</v>
      </c>
      <c r="T11" s="8">
        <v>8</v>
      </c>
      <c r="U11" s="8">
        <v>5</v>
      </c>
      <c r="V11" s="8" t="s">
        <v>164</v>
      </c>
      <c r="W11" s="8" t="s">
        <v>164</v>
      </c>
      <c r="X11" s="8" t="s">
        <v>164</v>
      </c>
      <c r="Y11" s="8" t="s">
        <v>164</v>
      </c>
      <c r="Z11" s="8" t="s">
        <v>164</v>
      </c>
      <c r="AA11" s="159">
        <v>0.3</v>
      </c>
      <c r="AB11" s="8" t="s">
        <v>65</v>
      </c>
      <c r="AC11" s="8" t="s">
        <v>68</v>
      </c>
      <c r="AD11" s="8" t="s">
        <v>69</v>
      </c>
      <c r="AE11" s="8" t="s">
        <v>70</v>
      </c>
      <c r="AF11" s="8" t="s">
        <v>70</v>
      </c>
      <c r="AG11" s="8" t="s">
        <v>70</v>
      </c>
      <c r="AH11" s="22"/>
      <c r="AI11" s="181">
        <f ca="1">SUMPRODUCT( (OFFSET(제안사_펀드현황,0,3,ROWS(제안사_펀드현황),1)="청산료")*1 )</f>
        <v>2</v>
      </c>
      <c r="AJ11" s="25">
        <f ca="1">SUMPRODUCT( (OFFSET(제안사_펀드현황,0,3,ROWS(제안사_펀드현황),1)="청산료")*1, OFFSET(제안사_펀드현황,0,10,ROWS(제안사_펀드현황),1) )</f>
        <v>6000</v>
      </c>
      <c r="AK11" s="25">
        <f ca="1">SUMPRODUCT( (OFFSET(제안사_펀드현황,0,3,ROWS(제안사_펀드현황),1)="청산료")*1, OFFSET(제안사_펀드현황,0,11,ROWS(제안사_펀드현황),1) )</f>
        <v>6000</v>
      </c>
      <c r="AL11" s="25">
        <f ca="1">SUMPRODUCT( (OFFSET(제안사_펀드현황,0,3,ROWS(제안사_펀드현황),1)="청산료")*1, OFFSET(제안사_펀드현황,0,22,ROWS(제안사_펀드현황),1) )</f>
        <v>2000</v>
      </c>
      <c r="AM11" s="25">
        <f ca="1">SUMPRODUCT( (OFFSET(제안사_펀드현황,0,3,ROWS(제안사_펀드현황),1)="청산료")*1, OFFSET(제안사_펀드현황,0,23,ROWS(제안사_펀드현황),1) )</f>
        <v>2000</v>
      </c>
      <c r="AN11" s="25">
        <f ca="1">SUMPRODUCT( (OFFSET(제안사_펀드현황,0,3,ROWS(제안사_펀드현황),1)="청산료")*1, OFFSET(제안사_펀드현황,0,26,ROWS(제안사_펀드현황),1) )</f>
        <v>15600</v>
      </c>
      <c r="AO11" s="25">
        <f ca="1">SUMPRODUCT( (OFFSET(제안사_펀드현황,0,3,ROWS(제안사_펀드현황),1)="청산료")*1, OFFSET(제안사_펀드현황,0,27,ROWS(제안사_펀드현황),1) )</f>
        <v>0</v>
      </c>
      <c r="AP11" s="26">
        <f ca="1">SUMPRODUCT( (OFFSET(제안사_펀드현황,0,3,ROWS(제안사_펀드현황),1)="청산료")*1, OFFSET(제안사_펀드현황,0,11,ROWS(제안사_펀드현황),1), OFFSET(제안사_펀드현황,0,19,ROWS(제안사_펀드현황),1) )/AK11</f>
        <v>0.28583842277526861</v>
      </c>
      <c r="AQ11" s="26">
        <f ca="1">(AN11+AO11)/AK11</f>
        <v>2.6</v>
      </c>
      <c r="AR11" s="181">
        <f ca="1">SUMPRODUCT( (OFFSET(제안사_펀드현황,0,3,ROWS(제안사_펀드현황),1)&lt;&gt;"청산료")*1,  (OFFSET(제안사_펀드현황,0,3,ROWS(제안사_펀드현황),1)&lt;&gt;"")*1  )</f>
        <v>2</v>
      </c>
      <c r="AS11" s="25">
        <f ca="1">SUMPRODUCT( (OFFSET(제안사_펀드현황,0,3,ROWS(제안사_펀드현황),1)&lt;&gt;"청산료")*1,  (OFFSET(제안사_펀드현황,0,3,ROWS(제안사_펀드현황),1)&lt;&gt;"")*1,  OFFSET(제안사_펀드현황,0,10,ROWS(제안사_펀드현황),1) )</f>
        <v>6000</v>
      </c>
      <c r="AT11" s="25">
        <f ca="1">SUMPRODUCT( (OFFSET(제안사_펀드현황,0,3,ROWS(제안사_펀드현황),1)&lt;&gt;"청산료")*1,  (OFFSET(제안사_펀드현황,0,3,ROWS(제안사_펀드현황),1)&lt;&gt;"")*1,  OFFSET(제안사_펀드현황,0,11,ROWS(제안사_펀드현황),1) )</f>
        <v>5500</v>
      </c>
      <c r="AU11" s="25">
        <f ca="1">SUMPRODUCT( (OFFSET(제안사_펀드현황,0,3,ROWS(제안사_펀드현황),1)&lt;&gt;"청산료")*1,  (OFFSET(제안사_펀드현황,0,3,ROWS(제안사_펀드현황),1)&lt;&gt;"")*1,  OFFSET(제안사_펀드현황,0,22,ROWS(제안사_펀드현황),1) )</f>
        <v>40000</v>
      </c>
      <c r="AV11" s="25">
        <f ca="1">SUMPRODUCT( (OFFSET(제안사_펀드현황,0,3,ROWS(제안사_펀드현황),1)&lt;&gt;"청산료")*1,  (OFFSET(제안사_펀드현황,0,3,ROWS(제안사_펀드현황),1)&lt;&gt;"")*1,  OFFSET(제안사_펀드현황,0,23,ROWS(제안사_펀드현황),1) )</f>
        <v>44200</v>
      </c>
      <c r="AW11" s="25">
        <f ca="1">SUMPRODUCT( (OFFSET(제안사_펀드현황,0,3,ROWS(제안사_펀드현황),1)&lt;&gt;"청산료")*1,  (OFFSET(제안사_펀드현황,0,3,ROWS(제안사_펀드현황),1)&lt;&gt;"")*1,  OFFSET(제안사_펀드현황,0,26,ROWS(제안사_펀드현황),1) )</f>
        <v>20290</v>
      </c>
      <c r="AX11" s="25">
        <f ca="1">SUMPRODUCT( (OFFSET(제안사_펀드현황,0,3,ROWS(제안사_펀드현황),1)&lt;&gt;"청산료")*1,  (OFFSET(제안사_펀드현황,0,3,ROWS(제안사_펀드현황),1)&lt;&gt;"")*1,  OFFSET(제안사_펀드현황,0,27,ROWS(제안사_펀드현황),1) )</f>
        <v>1000</v>
      </c>
      <c r="AY11" s="25">
        <f ca="1">SUMPRODUCT( (OFFSET(제안사_펀드현황,0,3,ROWS(제안사_펀드현황),1)&lt;&gt;"청산료")*1,  (OFFSET(제안사_펀드현황,0,3,ROWS(제안사_펀드현황),1)&lt;&gt;"")*1,  OFFSET(제안사_펀드현황,0,33,ROWS(제안사_펀드현황),1) )</f>
        <v>28475.669747000004</v>
      </c>
      <c r="AZ11" s="25">
        <f ca="1">SUMPRODUCT( (OFFSET(제안사_펀드현황,0,2,ROWS(제안사_펀드현황),1)&lt;&gt;"청산료")*1,  (OFFSET(제안사_펀드현황,0,2,ROWS(제안사_펀드현황),1)&lt;&gt;"")*1, OFFSET(제안사_펀드현황,0,34,ROWS(제안사_펀드현황),1) )</f>
        <v>0</v>
      </c>
      <c r="BA11" s="181">
        <f ca="1">SUMPRODUCT( (OFFSET(제안사_투자현황,0,0,ROWS(제안사_투자현황),1)="PE펀드계정")*1 )</f>
        <v>8</v>
      </c>
      <c r="BB11" s="181">
        <f ca="1">SUMPRODUCT( (OFFSET(제안사_투자현황,0,0,ROWS(제안사_투자현황),1)="PE펀드계정")*1, (OFFSET(제안사_투자현황,0,10,ROWS(제안사_투자현황),1)="회수료")*1 )</f>
        <v>7</v>
      </c>
      <c r="BC11" s="25">
        <f ca="1">SUMPRODUCT( (OFFSET(제안사_투자현황,0,0,ROWS(제안사_투자현황),1)="PE펀드계정")*1, OFFSET(제안사_투자현황,0,9,ROWS(제안사_투자현황),1) )</f>
        <v>25000</v>
      </c>
      <c r="BD11" s="25">
        <f ca="1">SUMPRODUCT( (OFFSET(제안사_투자현황,0,0,ROWS(제안사_투자현황),1)="PE펀드계정")*1, OFFSET(제안사_투자현황,0,14,ROWS(제안사_투자현황),1) )</f>
        <v>25700</v>
      </c>
      <c r="BE11" s="25">
        <f ca="1">SUMPRODUCT( (OFFSET(제안사_투자현황,0,0,ROWS(제안사_투자현황),1)="PE펀드계정")*1, OFFSET(제안사_투자현황,0,21,ROWS(제안사_투자현황),1) )</f>
        <v>16525.360633</v>
      </c>
      <c r="BF11" s="25">
        <f ca="1">SUMPRODUCT( (OFFSET(제안사_투자현황,0,0,ROWS(제안사_투자현황),1)="PE펀드계정")*1, OFFSET(제안사_투자현황,0,22,ROWS(제안사_투자현황),1) )</f>
        <v>16025.360633000002</v>
      </c>
      <c r="BG11" s="27">
        <f ca="1">IF(BC11=0,"N/A", SUMPRODUCT( (OFFSET(제안사_투자현황,0,0,ROWS(제안사_투자현황),1)="PE펀드계정")*1, OFFSET(제안사_투자현황,0,9,ROWS(제안사_투자현황),1), OFFSET(제안사_투자현황,0,11,ROWS(제안사_투자현황),1) ) / BC11)</f>
        <v>5.5599999999999997E-2</v>
      </c>
      <c r="BH11" s="27">
        <f ca="1">IF(     SUMPRODUCT( (OFFSET(제안사_투자현황,0,0,ROWS(제안사_투자현황),1)="PE펀드계정")*1, OFFSET(제안사_투자현황,0,9,ROWS(제안사_투자현황),1), (OFFSET(제안사_투자현황,0,10,ROWS(제안사_투자현황),1)="회수료")*1) = 0,         "N/A",       SUMPRODUCT( (OFFSET(제안사_투자현황,0,0,ROWS(제안사_투자현황),1)="PE펀드계정")*1,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(OFFSET(제안사_투자현황,0,0,ROWS(제안사_투자현황),1)="PE펀드계정")*1, OFFSET(제안사_투자현황,0,9,ROWS(제안사_투자현황),1), (OFFSET(제안사_투자현황,0,10,ROWS(제안사_투자현황),1)="회수료")*1)      )</f>
        <v>4.739130434782609E-2</v>
      </c>
      <c r="BI11" s="181">
        <f ca="1">SUMPRODUCT( (OFFSET(제안사_투자현황,0,0,ROWS(제안사_투자현황),1)="VC펀드계정")*1 )</f>
        <v>7</v>
      </c>
      <c r="BJ11" s="181">
        <f ca="1">SUMPRODUCT( (OFFSET(제안사_투자현황,0,0,ROWS(제안사_투자현황),1)="VC펀드계정")*1, (OFFSET(제안사_투자현황,0,10,ROWS(제안사_투자현황),1)="회수료")*1 )</f>
        <v>6</v>
      </c>
      <c r="BK11" s="28">
        <f ca="1">SUMPRODUCT( (OFFSET(제안사_투자현황,0,0,ROWS(제안사_투자현황),1)="VC펀드계정")*1, OFFSET(제안사_투자현황,0,9,ROWS(제안사_투자현황),1) )</f>
        <v>15000</v>
      </c>
      <c r="BL11" s="28">
        <f ca="1">SUMPRODUCT( (OFFSET(제안사_투자현황,0,0,ROWS(제안사_투자현황),1)="VC펀드계정")*1, OFFSET(제안사_투자현황,0,14,ROWS(제안사_투자현황),1) )</f>
        <v>18500</v>
      </c>
      <c r="BM11" s="28">
        <f ca="1">SUMPRODUCT( (OFFSET(제안사_투자현황,0,0,ROWS(제안사_투자현황),1)="VC펀드계정")*1, OFFSET(제안사_투자현황,0,21,ROWS(제안사_투자현황),1) )</f>
        <v>12450.309114000002</v>
      </c>
      <c r="BN11" s="28">
        <f ca="1">SUMPRODUCT( (OFFSET(제안사_투자현황,0,0,ROWS(제안사_투자현황),1)="VC펀드계정")*1, OFFSET(제안사_투자현황,0,22,ROWS(제안사_투자현황),1) )</f>
        <v>12450.309114000002</v>
      </c>
      <c r="BO11" s="27">
        <f ca="1">IF(BK11=0,"N/A", SUMPRODUCT( (OFFSET(제안사_투자현황,0,0,ROWS(제안사_투자현황),1)="VC펀드계정")*1, OFFSET(제안사_투자현황,0,9,ROWS(제안사_투자현황),1), OFFSET(제안사_투자현황,0,11,ROWS(제안사_투자현황),1) ) / BK11)</f>
        <v>7.4666666666666673E-2</v>
      </c>
      <c r="BP11" s="27">
        <f ca="1">IF(     SUMPRODUCT( (OFFSET(제안사_투자현황,0,0,ROWS(제안사_투자현황),1)="VC펀드계정")*1, OFFSET(제안사_투자현황,0,9,ROWS(제안사_투자현황),1), (OFFSET(제안사_투자현황,0,10,ROWS(제안사_투자현황),1)="회수료")*1) = 0,         "N/A",       SUMPRODUCT( (OFFSET(제안사_투자현황,0,0,ROWS(제안사_투자현황),1)="VC펀드계정")*1,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(OFFSET(제안사_투자현황,0,0,ROWS(제안사_투자현황),1)="VC펀드계정")*1, OFFSET(제안사_투자현황,0,9,ROWS(제안사_투자현황),1), (OFFSET(제안사_투자현황,0,10,ROWS(제안사_투자현황),1)="회수료")*1)      )</f>
        <v>8.615384615384615E-2</v>
      </c>
      <c r="BQ11" s="181">
        <f ca="1">SUMPRODUCT( (OFFSET(제안사_투자현황,0,0,ROWS(제안사_투자현황),1)="기타 주식등 투자펀드계정")*1 )</f>
        <v>1</v>
      </c>
      <c r="BR11" s="181">
        <f ca="1">SUMPRODUCT( (OFFSET(제안사_투자현황,0,0,ROWS(제안사_투자현황),1)="기타 주식등 투자펀드계정")*1, (OFFSET(제안사_투자현황,0,10,ROWS(제안사_투자현황),1)="회수료")*1 )</f>
        <v>1</v>
      </c>
      <c r="BS11" s="28">
        <f ca="1">SUMPRODUCT( (OFFSET(제안사_투자현황,0,0,ROWS(제안사_투자현황),1)="기타 주식등 투자펀드계정")*1, OFFSET(제안사_투자현황,0,9,ROWS(제안사_투자현황),1) )</f>
        <v>2000</v>
      </c>
      <c r="BT11" s="28">
        <f ca="1">SUMPRODUCT( (OFFSET(제안사_투자현황,0,0,ROWS(제안사_투자현황),1)="기타 주식등 투자펀드계정")*1, OFFSET(제안사_투자현황,0,14,ROWS(제안사_투자현황),1) )</f>
        <v>2000</v>
      </c>
      <c r="BU11" s="28">
        <f ca="1">SUMPRODUCT( (OFFSET(제안사_투자현황,0,0,ROWS(제안사_투자현황),1)="기타 주식등 투자펀드계정")*1, OFFSET(제안사_투자현황,0,21,ROWS(제안사_투자현황),1) )</f>
        <v>2075.0515190000001</v>
      </c>
      <c r="BV11" s="28">
        <f ca="1">SUMPRODUCT( (OFFSET(제안사_투자현황,0,0,ROWS(제안사_투자현황),1)="기타 주식등 투자펀드계정")*1, OFFSET(제안사_투자현황,0,22,ROWS(제안사_투자현황),1) )</f>
        <v>2075.0515190000001</v>
      </c>
      <c r="BW11" s="27">
        <f ca="1">IF(BS11=0,"N/A", SUMPRODUCT( (OFFSET(제안사_투자현황,0,0,ROWS(제안사_투자현황),1)="기타 주식등 투자펀드계정")*1, OFFSET(제안사_투자현황,0,9,ROWS(제안사_투자현황),1), OFFSET(제안사_투자현황,0,11,ROWS(제안사_투자현황),1) ) / BS11)</f>
        <v>0.05</v>
      </c>
      <c r="BX11" s="27">
        <f ca="1">IF(     SUMPRODUCT( (OFFSET(제안사_투자현황,0,0,ROWS(제안사_투자현황),1)="기타 주식등 투자펀드계정")*1, OFFSET(제안사_투자현황,0,9,ROWS(제안사_투자현황),1), (OFFSET(제안사_투자현황,0,10,ROWS(제안사_투자현황),1)="회수료")*1) = 0,         "N/A",       SUMPRODUCT( (OFFSET(제안사_투자현황,0,0,ROWS(제안사_투자현황),1)="기타 주식등 투자펀드계정")*1,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(OFFSET(제안사_투자현황,0,0,ROWS(제안사_투자현황),1)="기타 주식등 투자펀드계정")*1, OFFSET(제안사_투자현황,0,9,ROWS(제안사_투자현황),1), (OFFSET(제안사_투자현황,0,10,ROWS(제안사_투자현황),1)="회수료")*1)      )</f>
        <v>0.05</v>
      </c>
    </row>
    <row r="12" spans="5:76"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</row>
  </sheetData>
  <mergeCells count="11">
    <mergeCell ref="AI4:AQ4"/>
    <mergeCell ref="BQ4:BX4"/>
    <mergeCell ref="AR4:AZ4"/>
    <mergeCell ref="BA4:BH4"/>
    <mergeCell ref="BI4:BP4"/>
    <mergeCell ref="E4:K4"/>
    <mergeCell ref="L4:O4"/>
    <mergeCell ref="P4:R4"/>
    <mergeCell ref="S4:U4"/>
    <mergeCell ref="AB4:AH4"/>
    <mergeCell ref="V4:AA4"/>
  </mergeCells>
  <phoneticPr fontId="1" type="noConversion"/>
  <dataValidations count="3">
    <dataValidation type="list" allowBlank="1" showInputMessage="1" showErrorMessage="1" sqref="I11">
      <formula1>운용사유형</formula1>
    </dataValidation>
    <dataValidation type="list" allowBlank="1" showInputMessage="1" showErrorMessage="1" sqref="V11:Z11">
      <formula1>여부</formula1>
    </dataValidation>
    <dataValidation type="list" allowBlank="1" showInputMessage="1" showErrorMessage="1" sqref="K11">
      <formula1>스튜어드십코드참여여부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E1:S13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19" width="17.625" customWidth="1"/>
  </cols>
  <sheetData>
    <row r="1" spans="5:19" hidden="1"/>
    <row r="2" spans="5:19" hidden="1"/>
    <row r="3" spans="5:19" hidden="1"/>
    <row r="4" spans="5:19">
      <c r="E4" s="5" t="s">
        <v>71</v>
      </c>
      <c r="F4" s="5" t="s">
        <v>72</v>
      </c>
      <c r="G4" s="5" t="s">
        <v>73</v>
      </c>
      <c r="H4" s="5" t="s">
        <v>74</v>
      </c>
      <c r="I4" s="5" t="s">
        <v>75</v>
      </c>
      <c r="J4" s="5" t="s">
        <v>76</v>
      </c>
      <c r="K4" s="5" t="s">
        <v>77</v>
      </c>
      <c r="L4" s="29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29" t="s">
        <v>83</v>
      </c>
      <c r="R4" s="5" t="s">
        <v>84</v>
      </c>
      <c r="S4" s="5" t="s">
        <v>85</v>
      </c>
    </row>
    <row r="5" spans="5:19" hidden="1"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5:19" hidden="1"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5:19" hidden="1"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5:19" hidden="1"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5:19" hidden="1"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5:19" hidden="1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5:19">
      <c r="E11" s="31">
        <v>42735</v>
      </c>
      <c r="F11" s="32">
        <v>10000</v>
      </c>
      <c r="G11" s="32">
        <v>9000</v>
      </c>
      <c r="H11" s="32">
        <v>3000</v>
      </c>
      <c r="I11" s="32">
        <v>1000</v>
      </c>
      <c r="J11" s="32">
        <v>7000</v>
      </c>
      <c r="K11" s="32">
        <v>4000</v>
      </c>
      <c r="L11" s="32">
        <v>2000</v>
      </c>
      <c r="M11" s="32">
        <v>1500</v>
      </c>
      <c r="N11" s="33">
        <v>200</v>
      </c>
      <c r="O11" s="34">
        <f t="shared" ref="O11:P13" si="0">G11/I11</f>
        <v>9</v>
      </c>
      <c r="P11" s="34">
        <f t="shared" si="0"/>
        <v>0.42857142857142855</v>
      </c>
      <c r="Q11" s="34">
        <f>J11/K11</f>
        <v>1.75</v>
      </c>
      <c r="R11" s="34">
        <f>L11/M11</f>
        <v>1.3333333333333333</v>
      </c>
      <c r="S11" s="34">
        <f>N11/J11</f>
        <v>2.8571428571428571E-2</v>
      </c>
    </row>
    <row r="12" spans="5:19">
      <c r="E12" s="31">
        <v>42369</v>
      </c>
      <c r="F12" s="32">
        <v>8000</v>
      </c>
      <c r="G12" s="32">
        <v>7000</v>
      </c>
      <c r="H12" s="32">
        <v>3000</v>
      </c>
      <c r="I12" s="32">
        <v>1000</v>
      </c>
      <c r="J12" s="32">
        <v>1000</v>
      </c>
      <c r="K12" s="32">
        <v>500</v>
      </c>
      <c r="L12" s="32">
        <v>600</v>
      </c>
      <c r="M12" s="32">
        <v>500</v>
      </c>
      <c r="N12" s="33">
        <v>-100</v>
      </c>
      <c r="O12" s="34">
        <f t="shared" si="0"/>
        <v>7</v>
      </c>
      <c r="P12" s="34">
        <f t="shared" si="0"/>
        <v>3</v>
      </c>
      <c r="Q12" s="34">
        <f>J12/K12</f>
        <v>2</v>
      </c>
      <c r="R12" s="34">
        <f>L12/M12</f>
        <v>1.2</v>
      </c>
      <c r="S12" s="34">
        <f>N12/J12</f>
        <v>-0.1</v>
      </c>
    </row>
    <row r="13" spans="5:19">
      <c r="E13" s="31">
        <v>42004</v>
      </c>
      <c r="F13" s="32">
        <v>8000</v>
      </c>
      <c r="G13" s="32">
        <v>7000</v>
      </c>
      <c r="H13" s="32">
        <v>3000</v>
      </c>
      <c r="I13" s="32">
        <v>4000</v>
      </c>
      <c r="J13" s="32">
        <v>1000</v>
      </c>
      <c r="K13" s="32">
        <v>500</v>
      </c>
      <c r="L13" s="32">
        <v>3000</v>
      </c>
      <c r="M13" s="32">
        <v>2500</v>
      </c>
      <c r="N13" s="33">
        <v>500</v>
      </c>
      <c r="O13" s="34">
        <f t="shared" si="0"/>
        <v>1.75</v>
      </c>
      <c r="P13" s="34">
        <f t="shared" si="0"/>
        <v>3</v>
      </c>
      <c r="Q13" s="34">
        <f>J13/K13</f>
        <v>2</v>
      </c>
      <c r="R13" s="34">
        <f>L13/M13</f>
        <v>1.2</v>
      </c>
      <c r="S13" s="34">
        <f>N13/J13</f>
        <v>0.5</v>
      </c>
    </row>
  </sheetData>
  <phoneticPr fontId="1" type="noConversion"/>
  <dataValidations count="2">
    <dataValidation allowBlank="1" showInputMessage="1" showErrorMessage="1" error="연도별 결산일자 기입" sqref="E4:S10"/>
    <dataValidation type="date" allowBlank="1" showInputMessage="1" showErrorMessage="1" error="결산 연월일을 입력" sqref="E11:E13">
      <formula1>36526</formula1>
      <formula2>2958465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E1:J20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6" width="17.625" customWidth="1"/>
    <col min="7" max="7" width="10.75" customWidth="1"/>
    <col min="8" max="8" width="17.625" customWidth="1"/>
    <col min="9" max="9" width="14.375" customWidth="1"/>
    <col min="10" max="10" width="29.375" customWidth="1"/>
  </cols>
  <sheetData>
    <row r="1" spans="5:10" hidden="1"/>
    <row r="2" spans="5:10" hidden="1"/>
    <row r="3" spans="5:10" hidden="1"/>
    <row r="4" spans="5:10">
      <c r="E4" s="154" t="s">
        <v>1921</v>
      </c>
      <c r="F4" s="154" t="s">
        <v>1922</v>
      </c>
      <c r="G4" s="154" t="s">
        <v>1923</v>
      </c>
      <c r="H4" s="154" t="s">
        <v>1924</v>
      </c>
      <c r="I4" s="154" t="s">
        <v>1925</v>
      </c>
      <c r="J4" s="154" t="s">
        <v>1926</v>
      </c>
    </row>
    <row r="5" spans="5:10" hidden="1">
      <c r="E5" s="5"/>
      <c r="F5" s="5"/>
      <c r="G5" s="5"/>
      <c r="H5" s="5"/>
      <c r="I5" s="12"/>
      <c r="J5" s="153"/>
    </row>
    <row r="6" spans="5:10" hidden="1">
      <c r="E6" s="5"/>
      <c r="F6" s="5"/>
      <c r="G6" s="5"/>
      <c r="H6" s="5"/>
      <c r="I6" s="12"/>
      <c r="J6" s="153"/>
    </row>
    <row r="7" spans="5:10" hidden="1">
      <c r="E7" s="5"/>
      <c r="F7" s="5"/>
      <c r="G7" s="5"/>
      <c r="H7" s="5"/>
      <c r="I7" s="12"/>
      <c r="J7" s="153"/>
    </row>
    <row r="8" spans="5:10" hidden="1">
      <c r="E8" s="5"/>
      <c r="F8" s="5"/>
      <c r="G8" s="5"/>
      <c r="H8" s="5"/>
      <c r="I8" s="12"/>
      <c r="J8" s="153"/>
    </row>
    <row r="9" spans="5:10" hidden="1">
      <c r="E9" s="5"/>
      <c r="F9" s="5"/>
      <c r="G9" s="5"/>
      <c r="H9" s="5"/>
      <c r="I9" s="12"/>
      <c r="J9" s="153"/>
    </row>
    <row r="10" spans="5:10" hidden="1">
      <c r="E10" s="5"/>
      <c r="F10" s="5"/>
      <c r="G10" s="5"/>
      <c r="H10" s="5"/>
      <c r="I10" s="12"/>
      <c r="J10" s="153"/>
    </row>
    <row r="11" spans="5:10">
      <c r="E11" s="182" t="s">
        <v>1494</v>
      </c>
      <c r="F11" s="268">
        <v>25000</v>
      </c>
      <c r="G11" s="186">
        <f>F11/'2.1 제안사 개요'!$J$11</f>
        <v>4.5000045000045001E-2</v>
      </c>
      <c r="H11" s="185"/>
      <c r="I11" s="184"/>
      <c r="J11" s="35"/>
    </row>
    <row r="12" spans="5:10">
      <c r="E12" s="182" t="s">
        <v>2130</v>
      </c>
      <c r="F12" s="268">
        <v>20000</v>
      </c>
      <c r="G12" s="186">
        <f>F12/'2.1 제안사 개요'!$J$11</f>
        <v>3.6000036000035998E-2</v>
      </c>
      <c r="H12" s="185"/>
      <c r="I12" s="184" t="s">
        <v>164</v>
      </c>
      <c r="J12" s="35"/>
    </row>
    <row r="13" spans="5:10">
      <c r="E13" s="182" t="s">
        <v>2131</v>
      </c>
      <c r="F13" s="268">
        <v>500</v>
      </c>
      <c r="G13" s="186">
        <f>F13/'2.1 제안사 개요'!$J$11</f>
        <v>9.0000090000089995E-4</v>
      </c>
      <c r="H13" s="185"/>
      <c r="I13" s="184"/>
      <c r="J13" s="35"/>
    </row>
    <row r="14" spans="5:10">
      <c r="E14" s="182"/>
      <c r="F14" s="268"/>
      <c r="G14" s="186">
        <f>F14/'2.1 제안사 개요'!$J$11</f>
        <v>0</v>
      </c>
      <c r="H14" s="185"/>
      <c r="I14" s="184"/>
      <c r="J14" s="35"/>
    </row>
    <row r="15" spans="5:10">
      <c r="E15" s="182"/>
      <c r="F15" s="268"/>
      <c r="G15" s="186">
        <f>F15/'2.1 제안사 개요'!$J$11</f>
        <v>0</v>
      </c>
      <c r="H15" s="185"/>
      <c r="I15" s="184"/>
      <c r="J15" s="35"/>
    </row>
    <row r="16" spans="5:10">
      <c r="E16" s="182"/>
      <c r="F16" s="268"/>
      <c r="G16" s="186">
        <f>F16/'2.1 제안사 개요'!$J$11</f>
        <v>0</v>
      </c>
      <c r="H16" s="185"/>
      <c r="I16" s="184"/>
      <c r="J16" s="35"/>
    </row>
    <row r="17" spans="5:10">
      <c r="E17" s="182"/>
      <c r="F17" s="268"/>
      <c r="G17" s="186">
        <f>F17/'2.1 제안사 개요'!$J$11</f>
        <v>0</v>
      </c>
      <c r="H17" s="185"/>
      <c r="I17" s="184"/>
      <c r="J17" s="35"/>
    </row>
    <row r="18" spans="5:10">
      <c r="E18" s="183"/>
      <c r="F18" s="268"/>
      <c r="G18" s="186">
        <f>F18/'2.1 제안사 개요'!$J$11</f>
        <v>0</v>
      </c>
      <c r="H18" s="185"/>
      <c r="I18" s="184"/>
      <c r="J18" s="35"/>
    </row>
    <row r="19" spans="5:10">
      <c r="E19" s="183"/>
      <c r="F19" s="268"/>
      <c r="G19" s="186">
        <f>F19/'2.1 제안사 개요'!$J$11</f>
        <v>0</v>
      </c>
      <c r="H19" s="185"/>
      <c r="I19" s="184"/>
      <c r="J19" s="35"/>
    </row>
    <row r="20" spans="5:10">
      <c r="E20" s="183"/>
      <c r="F20" s="268"/>
      <c r="G20" s="186">
        <f>F20/'2.1 제안사 개요'!$J$11</f>
        <v>0</v>
      </c>
      <c r="H20" s="185"/>
      <c r="I20" s="184"/>
      <c r="J20" s="35"/>
    </row>
  </sheetData>
  <phoneticPr fontId="1" type="noConversion"/>
  <dataValidations count="2">
    <dataValidation type="list" allowBlank="1" showInputMessage="1" showErrorMessage="1" sqref="I11:I20">
      <formula1>여부</formula1>
    </dataValidation>
    <dataValidation allowBlank="1" showInputMessage="1" showErrorMessage="1" error="연도별 결산일자 기입" sqref="E11:F20 E4:J10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E1:J20"/>
  <sheetViews>
    <sheetView topLeftCell="E4" zoomScaleNormal="100" workbookViewId="0">
      <selection activeCell="E11" sqref="E11"/>
    </sheetView>
  </sheetViews>
  <sheetFormatPr defaultRowHeight="16.5"/>
  <cols>
    <col min="1" max="4" width="0" hidden="1" customWidth="1"/>
    <col min="5" max="5" width="12.875" customWidth="1"/>
    <col min="6" max="6" width="18.75" customWidth="1"/>
    <col min="7" max="7" width="15" customWidth="1"/>
    <col min="8" max="8" width="15.25" customWidth="1"/>
    <col min="9" max="9" width="9" customWidth="1"/>
    <col min="10" max="10" width="45.625" customWidth="1"/>
  </cols>
  <sheetData>
    <row r="1" spans="5:10" hidden="1"/>
    <row r="2" spans="5:10" hidden="1"/>
    <row r="3" spans="5:10" hidden="1"/>
    <row r="4" spans="5:10">
      <c r="E4" s="424" t="s">
        <v>1913</v>
      </c>
      <c r="F4" s="425"/>
      <c r="G4" s="424" t="s">
        <v>1914</v>
      </c>
      <c r="H4" s="426"/>
      <c r="I4" s="425"/>
      <c r="J4" s="427" t="s">
        <v>1915</v>
      </c>
    </row>
    <row r="5" spans="5:10">
      <c r="E5" s="244" t="s">
        <v>1916</v>
      </c>
      <c r="F5" s="244" t="s">
        <v>1917</v>
      </c>
      <c r="G5" s="244" t="s">
        <v>1918</v>
      </c>
      <c r="H5" s="244" t="s">
        <v>1919</v>
      </c>
      <c r="I5" s="245" t="s">
        <v>1920</v>
      </c>
      <c r="J5" s="428"/>
    </row>
    <row r="6" spans="5:10" ht="16.5" hidden="1" customHeight="1">
      <c r="J6" s="3"/>
    </row>
    <row r="7" spans="5:10" ht="16.5" hidden="1" customHeight="1">
      <c r="J7" s="3"/>
    </row>
    <row r="8" spans="5:10" ht="16.5" hidden="1" customHeight="1">
      <c r="J8" s="3"/>
    </row>
    <row r="9" spans="5:10" ht="16.5" hidden="1" customHeight="1">
      <c r="J9" s="3"/>
    </row>
    <row r="10" spans="5:10" ht="16.5" hidden="1" customHeight="1">
      <c r="J10" s="3"/>
    </row>
    <row r="11" spans="5:10">
      <c r="E11" s="2" t="s">
        <v>1496</v>
      </c>
      <c r="F11" s="2" t="s">
        <v>1495</v>
      </c>
      <c r="G11" s="36">
        <f>'2.1 제안사 개요'!L11</f>
        <v>36892</v>
      </c>
      <c r="H11" s="148">
        <v>40179</v>
      </c>
      <c r="I11" s="149">
        <f>IF(ISBLANK(G11),"",DATEDIF(G11,H11,"d")/365)</f>
        <v>9.0054794520547947</v>
      </c>
      <c r="J11" s="187"/>
    </row>
    <row r="12" spans="5:10">
      <c r="E12" s="2"/>
      <c r="F12" s="2"/>
      <c r="G12" s="2"/>
      <c r="H12" s="2"/>
      <c r="I12" s="149" t="str">
        <f t="shared" ref="I12:I20" si="0">IF(ISBLANK(G12),"",DATEDIF(G12,H12,"d")/365)</f>
        <v/>
      </c>
      <c r="J12" s="187"/>
    </row>
    <row r="13" spans="5:10">
      <c r="E13" s="2"/>
      <c r="F13" s="2"/>
      <c r="G13" s="2"/>
      <c r="H13" s="2"/>
      <c r="I13" s="149" t="str">
        <f t="shared" si="0"/>
        <v/>
      </c>
      <c r="J13" s="187"/>
    </row>
    <row r="14" spans="5:10">
      <c r="E14" s="2"/>
      <c r="F14" s="2"/>
      <c r="G14" s="2"/>
      <c r="H14" s="2"/>
      <c r="I14" s="149" t="str">
        <f t="shared" si="0"/>
        <v/>
      </c>
      <c r="J14" s="187"/>
    </row>
    <row r="15" spans="5:10">
      <c r="E15" s="2"/>
      <c r="F15" s="2"/>
      <c r="G15" s="2"/>
      <c r="H15" s="2"/>
      <c r="I15" s="149" t="str">
        <f t="shared" si="0"/>
        <v/>
      </c>
      <c r="J15" s="187"/>
    </row>
    <row r="16" spans="5:10">
      <c r="E16" s="2"/>
      <c r="F16" s="2"/>
      <c r="G16" s="2"/>
      <c r="H16" s="2"/>
      <c r="I16" s="149" t="str">
        <f t="shared" si="0"/>
        <v/>
      </c>
      <c r="J16" s="187"/>
    </row>
    <row r="17" spans="5:10">
      <c r="E17" s="2"/>
      <c r="F17" s="2"/>
      <c r="G17" s="2"/>
      <c r="H17" s="2"/>
      <c r="I17" s="149" t="str">
        <f t="shared" si="0"/>
        <v/>
      </c>
      <c r="J17" s="187"/>
    </row>
    <row r="18" spans="5:10">
      <c r="E18" s="2"/>
      <c r="F18" s="2"/>
      <c r="G18" s="2"/>
      <c r="H18" s="2"/>
      <c r="I18" s="149" t="str">
        <f t="shared" si="0"/>
        <v/>
      </c>
      <c r="J18" s="187"/>
    </row>
    <row r="19" spans="5:10">
      <c r="E19" s="2"/>
      <c r="F19" s="2"/>
      <c r="G19" s="2"/>
      <c r="H19" s="2"/>
      <c r="I19" s="149" t="str">
        <f t="shared" si="0"/>
        <v/>
      </c>
      <c r="J19" s="187"/>
    </row>
    <row r="20" spans="5:10">
      <c r="E20" s="2"/>
      <c r="F20" s="2"/>
      <c r="G20" s="2"/>
      <c r="H20" s="36">
        <f>'1.1 제안펀드'!E11</f>
        <v>42838</v>
      </c>
      <c r="I20" s="149" t="str">
        <f t="shared" si="0"/>
        <v/>
      </c>
      <c r="J20" s="187"/>
    </row>
  </sheetData>
  <mergeCells count="3">
    <mergeCell ref="E4:F4"/>
    <mergeCell ref="G4:I4"/>
    <mergeCell ref="J4:J5"/>
  </mergeCells>
  <phoneticPr fontId="1" type="noConversion"/>
  <dataValidations count="1">
    <dataValidation type="list" allowBlank="1" showInputMessage="1" showErrorMessage="1" sqref="E11:E20">
      <formula1>대표이사_구분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41</vt:i4>
      </vt:variant>
    </vt:vector>
  </HeadingPairs>
  <TitlesOfParts>
    <vt:vector size="60" baseType="lpstr">
      <vt:lpstr>작성요령</vt:lpstr>
      <vt:lpstr>열제목별 목록값</vt:lpstr>
      <vt:lpstr>공직유관단체 코드</vt:lpstr>
      <vt:lpstr>1.1 제안펀드</vt:lpstr>
      <vt:lpstr>1.2 예상출자내역</vt:lpstr>
      <vt:lpstr>2.1 제안사 개요</vt:lpstr>
      <vt:lpstr>2.2 제안사 재무현황</vt:lpstr>
      <vt:lpstr>2.3 제안사 주주현황</vt:lpstr>
      <vt:lpstr>2.4 제안사 대표이사 변경이력</vt:lpstr>
      <vt:lpstr>2.5 제안사 펀드현황</vt:lpstr>
      <vt:lpstr>2.6 제안사 투자현황</vt:lpstr>
      <vt:lpstr>3.1 대표이사&amp;참여인력 개요</vt:lpstr>
      <vt:lpstr>3.2 참여인력 투자현황</vt:lpstr>
      <vt:lpstr>3.3 참여인력 학력</vt:lpstr>
      <vt:lpstr>3.4 대표이사&amp;참여인력 경력</vt:lpstr>
      <vt:lpstr>4.1 펀드거래</vt:lpstr>
      <vt:lpstr>4.2 핵심운용인력 변경이력</vt:lpstr>
      <vt:lpstr>5.1 업무협력 현황</vt:lpstr>
      <vt:lpstr>5.2 투자검토 내역</vt:lpstr>
      <vt:lpstr>KDB출자_요청액</vt:lpstr>
      <vt:lpstr>'열제목별 목록값'!Print_Area</vt:lpstr>
      <vt:lpstr>작성요령!Print_Area</vt:lpstr>
      <vt:lpstr>공동투자약정_상대방_유형</vt:lpstr>
      <vt:lpstr>납입방식</vt:lpstr>
      <vt:lpstr>담당역할</vt:lpstr>
      <vt:lpstr>대표이사_구분</vt:lpstr>
      <vt:lpstr>대표이사_참여인력_개요</vt:lpstr>
      <vt:lpstr>대표이사_참여인력_경력</vt:lpstr>
      <vt:lpstr>대표이사_참여인력_투자현황</vt:lpstr>
      <vt:lpstr>대표이사참여인력경력</vt:lpstr>
      <vt:lpstr>동반투자자유형</vt:lpstr>
      <vt:lpstr>스튜어드십코드참여여부</vt:lpstr>
      <vt:lpstr>신청리그</vt:lpstr>
      <vt:lpstr>신청분야</vt:lpstr>
      <vt:lpstr>업무협력유형</vt:lpstr>
      <vt:lpstr>여부</vt:lpstr>
      <vt:lpstr>운용사유형</vt:lpstr>
      <vt:lpstr>재직회사_유형</vt:lpstr>
      <vt:lpstr>제안사_투자현황</vt:lpstr>
      <vt:lpstr>제안사_펀드현황</vt:lpstr>
      <vt:lpstr>제안펀드의_주목적투자분야와_관련성</vt:lpstr>
      <vt:lpstr>주요업무수행내역</vt:lpstr>
      <vt:lpstr>참여인력구분</vt:lpstr>
      <vt:lpstr>출자자유형</vt:lpstr>
      <vt:lpstr>출자확정구분</vt:lpstr>
      <vt:lpstr>투자계정구분</vt:lpstr>
      <vt:lpstr>투자기업_법인유형</vt:lpstr>
      <vt:lpstr>투자유형</vt:lpstr>
      <vt:lpstr>펀드_거래</vt:lpstr>
      <vt:lpstr>펀드거래유형</vt:lpstr>
      <vt:lpstr>펀드계정구분</vt:lpstr>
      <vt:lpstr>펀드구분</vt:lpstr>
      <vt:lpstr>펀드법적유형</vt:lpstr>
      <vt:lpstr>펀드상태</vt:lpstr>
      <vt:lpstr>펀드유형__투자대상확정여부</vt:lpstr>
      <vt:lpstr>핵심운용인력_변경구분</vt:lpstr>
      <vt:lpstr>핵심운용인력_변경내역</vt:lpstr>
      <vt:lpstr>핵심운용인력변경구분</vt:lpstr>
      <vt:lpstr>회수구분</vt:lpstr>
      <vt:lpstr>회수유형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2017-03-14T15:10:08Z</cp:lastPrinted>
  <dcterms:created xsi:type="dcterms:W3CDTF">2017-01-13T02:38:49Z</dcterms:created>
  <dcterms:modified xsi:type="dcterms:W3CDTF">2017-04-11T06:58:11Z</dcterms:modified>
</cp:coreProperties>
</file>