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180" windowWidth="10695" windowHeight="6870" tabRatio="945" activeTab="9"/>
  </bookViews>
  <sheets>
    <sheet name="선정의결서" sheetId="3" r:id="rId1"/>
    <sheet name="신청현황" sheetId="109" state="hidden" r:id="rId2"/>
    <sheet name="적격판정 최종" sheetId="8" r:id="rId3"/>
    <sheet name="2차평가_장상익" sheetId="101" r:id="rId4"/>
    <sheet name="2차평가_최성환" sheetId="151" r:id="rId5"/>
    <sheet name="2차평가_윤성호" sheetId="152" r:id="rId6"/>
    <sheet name="2차평가_김정현" sheetId="153" r:id="rId7"/>
    <sheet name="2차평가_나종민" sheetId="154" r:id="rId8"/>
    <sheet name="평가표_출력" sheetId="9" r:id="rId9"/>
    <sheet name="박현준평단가관련" sheetId="155" r:id="rId10"/>
  </sheets>
  <externalReferences>
    <externalReference r:id="rId11"/>
  </externalReferences>
  <definedNames>
    <definedName name="_xlnm._FilterDatabase" localSheetId="1" hidden="1">신청현황!$B$5:$L$5</definedName>
    <definedName name="_xlnm._FilterDatabase" localSheetId="2" hidden="1">'적격판정 최종'!$A$5:$W$18</definedName>
    <definedName name="_xlnm.Print_Area" localSheetId="6">'2차평가_김정현'!$A$1:$O$21</definedName>
    <definedName name="_xlnm.Print_Area" localSheetId="7">'2차평가_나종민'!$A$1:$O$21</definedName>
    <definedName name="_xlnm.Print_Area" localSheetId="5">'2차평가_윤성호'!$A$1:$O$21</definedName>
    <definedName name="_xlnm.Print_Area" localSheetId="3">'2차평가_장상익'!$A$1:$O$21</definedName>
    <definedName name="_xlnm.Print_Area" localSheetId="4">'2차평가_최성환'!$A$1:$O$21</definedName>
    <definedName name="_xlnm.Print_Area" localSheetId="0">선정의결서!$A$1:$P$27</definedName>
    <definedName name="_xlnm.Print_Area" localSheetId="2">'적격판정 최종'!$B$1:$U$19</definedName>
    <definedName name="_xlnm.Print_Area" localSheetId="8">평가표_출력!$A$1:$JO$25</definedName>
    <definedName name="rawdata">'[1]raw data'!$4:$147</definedName>
  </definedNames>
  <calcPr calcId="125725"/>
</workbook>
</file>

<file path=xl/calcChain.xml><?xml version="1.0" encoding="utf-8"?>
<calcChain xmlns="http://schemas.openxmlformats.org/spreadsheetml/2006/main">
  <c r="C11" i="155"/>
  <c r="D9"/>
  <c r="B9"/>
  <c r="D8"/>
  <c r="C6"/>
  <c r="N8"/>
  <c r="L9"/>
  <c r="L10" s="1"/>
  <c r="N10" s="1"/>
  <c r="L8"/>
  <c r="K8"/>
  <c r="J8"/>
  <c r="JH5" i="9" l="1"/>
  <c r="JH4"/>
  <c r="IX4"/>
  <c r="O5" i="154"/>
  <c r="N5"/>
  <c r="M5"/>
  <c r="L5"/>
  <c r="O5" i="153"/>
  <c r="N5"/>
  <c r="M5"/>
  <c r="L5"/>
  <c r="O5" i="152"/>
  <c r="N5"/>
  <c r="M5"/>
  <c r="L5"/>
  <c r="O5" i="151"/>
  <c r="N5"/>
  <c r="M5"/>
  <c r="L5"/>
  <c r="O5" i="101"/>
  <c r="N5"/>
  <c r="M5"/>
  <c r="A17" i="3"/>
  <c r="C17"/>
  <c r="F17"/>
  <c r="I17"/>
  <c r="M17"/>
  <c r="A15"/>
  <c r="C15"/>
  <c r="F15"/>
  <c r="I15"/>
  <c r="M15"/>
  <c r="A16"/>
  <c r="C16"/>
  <c r="F16"/>
  <c r="I16"/>
  <c r="M16"/>
  <c r="T18" i="8" l="1"/>
  <c r="J8" l="1"/>
  <c r="J9"/>
  <c r="J10"/>
  <c r="J11"/>
  <c r="J12"/>
  <c r="J13"/>
  <c r="J14"/>
  <c r="J15"/>
  <c r="J16"/>
  <c r="J17"/>
  <c r="JL7" i="9" l="1"/>
  <c r="M8" i="3" l="1"/>
  <c r="M9"/>
  <c r="M10"/>
  <c r="M11"/>
  <c r="M12"/>
  <c r="M13"/>
  <c r="M14"/>
  <c r="M7"/>
  <c r="C8"/>
  <c r="C9"/>
  <c r="C10"/>
  <c r="C11"/>
  <c r="C12"/>
  <c r="C13"/>
  <c r="C14"/>
  <c r="C7"/>
  <c r="A8"/>
  <c r="A9"/>
  <c r="A10"/>
  <c r="A11"/>
  <c r="A12"/>
  <c r="A13"/>
  <c r="A14"/>
  <c r="A7"/>
  <c r="F8" l="1"/>
  <c r="F9"/>
  <c r="F10"/>
  <c r="F11"/>
  <c r="F12"/>
  <c r="F13"/>
  <c r="F14"/>
  <c r="F7"/>
  <c r="M27"/>
  <c r="M26"/>
  <c r="D27"/>
  <c r="D26"/>
  <c r="I8"/>
  <c r="I9"/>
  <c r="I10"/>
  <c r="I11"/>
  <c r="I12"/>
  <c r="I13"/>
  <c r="I14"/>
  <c r="I7"/>
  <c r="C56" l="1"/>
  <c r="Q20" i="154" l="1"/>
  <c r="P20"/>
  <c r="O20"/>
  <c r="N20"/>
  <c r="M20"/>
  <c r="L20"/>
  <c r="K20"/>
  <c r="J20"/>
  <c r="I20"/>
  <c r="H20"/>
  <c r="G20"/>
  <c r="F20"/>
  <c r="E20"/>
  <c r="Q18"/>
  <c r="P18"/>
  <c r="O18"/>
  <c r="N18"/>
  <c r="M18"/>
  <c r="L18"/>
  <c r="K18"/>
  <c r="J18"/>
  <c r="I18"/>
  <c r="H18"/>
  <c r="G18"/>
  <c r="F18"/>
  <c r="E18"/>
  <c r="Q17"/>
  <c r="P17"/>
  <c r="O17"/>
  <c r="N17"/>
  <c r="M17"/>
  <c r="L17"/>
  <c r="K17"/>
  <c r="J17"/>
  <c r="I17"/>
  <c r="H17"/>
  <c r="G17"/>
  <c r="F17"/>
  <c r="E17"/>
  <c r="Q16"/>
  <c r="P16"/>
  <c r="O16"/>
  <c r="N16"/>
  <c r="M16"/>
  <c r="L16"/>
  <c r="K16"/>
  <c r="J16"/>
  <c r="I16"/>
  <c r="H16"/>
  <c r="G16"/>
  <c r="F16"/>
  <c r="E16"/>
  <c r="Q15"/>
  <c r="P15"/>
  <c r="O15"/>
  <c r="N15"/>
  <c r="N19" s="1"/>
  <c r="N21" s="1"/>
  <c r="E32" s="1"/>
  <c r="P16" i="8" s="1"/>
  <c r="M15" i="154"/>
  <c r="L15"/>
  <c r="K15"/>
  <c r="J15"/>
  <c r="I15"/>
  <c r="H15"/>
  <c r="G15"/>
  <c r="F15"/>
  <c r="E15"/>
  <c r="Q5"/>
  <c r="P5"/>
  <c r="K5"/>
  <c r="J5"/>
  <c r="I5"/>
  <c r="H5"/>
  <c r="G5"/>
  <c r="F5"/>
  <c r="E5"/>
  <c r="Q20" i="153"/>
  <c r="P20"/>
  <c r="O20"/>
  <c r="N20"/>
  <c r="M20"/>
  <c r="L20"/>
  <c r="K20"/>
  <c r="J20"/>
  <c r="I20"/>
  <c r="H20"/>
  <c r="G20"/>
  <c r="F20"/>
  <c r="E20"/>
  <c r="Q18"/>
  <c r="P18"/>
  <c r="O18"/>
  <c r="N18"/>
  <c r="M18"/>
  <c r="L18"/>
  <c r="K18"/>
  <c r="J18"/>
  <c r="I18"/>
  <c r="H18"/>
  <c r="G18"/>
  <c r="F18"/>
  <c r="E18"/>
  <c r="Q17"/>
  <c r="P17"/>
  <c r="O17"/>
  <c r="N17"/>
  <c r="M17"/>
  <c r="L17"/>
  <c r="K17"/>
  <c r="J17"/>
  <c r="I17"/>
  <c r="H17"/>
  <c r="G17"/>
  <c r="F17"/>
  <c r="E17"/>
  <c r="Q16"/>
  <c r="P16"/>
  <c r="O16"/>
  <c r="N16"/>
  <c r="M16"/>
  <c r="L16"/>
  <c r="K16"/>
  <c r="J16"/>
  <c r="I16"/>
  <c r="H16"/>
  <c r="G16"/>
  <c r="F16"/>
  <c r="E16"/>
  <c r="Q15"/>
  <c r="P15"/>
  <c r="O15"/>
  <c r="N15"/>
  <c r="M15"/>
  <c r="L15"/>
  <c r="K15"/>
  <c r="J15"/>
  <c r="I15"/>
  <c r="H15"/>
  <c r="G15"/>
  <c r="F15"/>
  <c r="E15"/>
  <c r="Q5"/>
  <c r="P5"/>
  <c r="K5"/>
  <c r="J5"/>
  <c r="I5"/>
  <c r="H5"/>
  <c r="G5"/>
  <c r="F5"/>
  <c r="E5"/>
  <c r="Q20" i="152"/>
  <c r="P20"/>
  <c r="O20"/>
  <c r="N20"/>
  <c r="M20"/>
  <c r="L20"/>
  <c r="K20"/>
  <c r="J20"/>
  <c r="I20"/>
  <c r="H20"/>
  <c r="G20"/>
  <c r="F20"/>
  <c r="E20"/>
  <c r="Q18"/>
  <c r="P18"/>
  <c r="O18"/>
  <c r="N18"/>
  <c r="M18"/>
  <c r="L18"/>
  <c r="K18"/>
  <c r="J18"/>
  <c r="I18"/>
  <c r="H18"/>
  <c r="G18"/>
  <c r="F18"/>
  <c r="E18"/>
  <c r="Q17"/>
  <c r="P17"/>
  <c r="O17"/>
  <c r="N17"/>
  <c r="M17"/>
  <c r="L17"/>
  <c r="K17"/>
  <c r="J17"/>
  <c r="I17"/>
  <c r="H17"/>
  <c r="G17"/>
  <c r="F17"/>
  <c r="E17"/>
  <c r="Q16"/>
  <c r="P16"/>
  <c r="O16"/>
  <c r="N16"/>
  <c r="M16"/>
  <c r="L16"/>
  <c r="K16"/>
  <c r="J16"/>
  <c r="I16"/>
  <c r="H16"/>
  <c r="G16"/>
  <c r="F16"/>
  <c r="E16"/>
  <c r="Q15"/>
  <c r="P15"/>
  <c r="O15"/>
  <c r="N15"/>
  <c r="M15"/>
  <c r="L15"/>
  <c r="K15"/>
  <c r="J15"/>
  <c r="I15"/>
  <c r="H15"/>
  <c r="G15"/>
  <c r="F15"/>
  <c r="E15"/>
  <c r="Q5"/>
  <c r="P5"/>
  <c r="K5"/>
  <c r="J5"/>
  <c r="I5"/>
  <c r="H5"/>
  <c r="G5"/>
  <c r="F5"/>
  <c r="E5"/>
  <c r="Q20" i="151"/>
  <c r="P20"/>
  <c r="O20"/>
  <c r="N20"/>
  <c r="M20"/>
  <c r="L20"/>
  <c r="K20"/>
  <c r="J20"/>
  <c r="I20"/>
  <c r="H20"/>
  <c r="G20"/>
  <c r="F20"/>
  <c r="E20"/>
  <c r="Q18"/>
  <c r="P18"/>
  <c r="O18"/>
  <c r="N18"/>
  <c r="M18"/>
  <c r="L18"/>
  <c r="K18"/>
  <c r="J18"/>
  <c r="I18"/>
  <c r="H18"/>
  <c r="G18"/>
  <c r="F18"/>
  <c r="E18"/>
  <c r="Q17"/>
  <c r="P17"/>
  <c r="O17"/>
  <c r="N17"/>
  <c r="M17"/>
  <c r="L17"/>
  <c r="K17"/>
  <c r="J17"/>
  <c r="I17"/>
  <c r="H17"/>
  <c r="G17"/>
  <c r="F17"/>
  <c r="E17"/>
  <c r="Q16"/>
  <c r="P16"/>
  <c r="O16"/>
  <c r="N16"/>
  <c r="M16"/>
  <c r="L16"/>
  <c r="K16"/>
  <c r="J16"/>
  <c r="I16"/>
  <c r="H16"/>
  <c r="G16"/>
  <c r="F16"/>
  <c r="E16"/>
  <c r="Q15"/>
  <c r="P15"/>
  <c r="O15"/>
  <c r="N15"/>
  <c r="M15"/>
  <c r="L15"/>
  <c r="K15"/>
  <c r="J15"/>
  <c r="I15"/>
  <c r="H15"/>
  <c r="G15"/>
  <c r="F15"/>
  <c r="E15"/>
  <c r="Q5"/>
  <c r="P5"/>
  <c r="K5"/>
  <c r="J5"/>
  <c r="I5"/>
  <c r="H5"/>
  <c r="G5"/>
  <c r="F5"/>
  <c r="E5"/>
  <c r="L5" i="101"/>
  <c r="K5"/>
  <c r="F19" i="151" l="1"/>
  <c r="F21" s="1"/>
  <c r="E24" s="1"/>
  <c r="M8" i="8" s="1"/>
  <c r="E19" i="152"/>
  <c r="E21" s="1"/>
  <c r="E23" s="1"/>
  <c r="N7" i="8" s="1"/>
  <c r="E19" i="153"/>
  <c r="E21" s="1"/>
  <c r="E23" s="1"/>
  <c r="O7" i="8" s="1"/>
  <c r="E19" i="151"/>
  <c r="E21" s="1"/>
  <c r="E23" s="1"/>
  <c r="M7" i="8" s="1"/>
  <c r="M19" i="152"/>
  <c r="M21" s="1"/>
  <c r="E31" s="1"/>
  <c r="N15" i="8" s="1"/>
  <c r="L19" i="154"/>
  <c r="L21" s="1"/>
  <c r="E30" s="1"/>
  <c r="P14" i="8" s="1"/>
  <c r="F19" i="154"/>
  <c r="F21" s="1"/>
  <c r="E24" s="1"/>
  <c r="P8" i="8" s="1"/>
  <c r="E19" i="154"/>
  <c r="E21" s="1"/>
  <c r="E23" s="1"/>
  <c r="P7" i="8" s="1"/>
  <c r="M19" i="154"/>
  <c r="M21" s="1"/>
  <c r="E31" s="1"/>
  <c r="P15" i="8" s="1"/>
  <c r="M19" i="153"/>
  <c r="M21" s="1"/>
  <c r="E31" s="1"/>
  <c r="O15" i="8" s="1"/>
  <c r="F19" i="153"/>
  <c r="F21" s="1"/>
  <c r="E24" s="1"/>
  <c r="O8" i="8" s="1"/>
  <c r="N19" i="153"/>
  <c r="N21" s="1"/>
  <c r="E32" s="1"/>
  <c r="O16" i="8" s="1"/>
  <c r="H19" i="152"/>
  <c r="H21" s="1"/>
  <c r="E26" s="1"/>
  <c r="N10" i="8" s="1"/>
  <c r="P19" i="152"/>
  <c r="P21" s="1"/>
  <c r="E34" s="1"/>
  <c r="F19"/>
  <c r="F21" s="1"/>
  <c r="E24" s="1"/>
  <c r="N8" i="8" s="1"/>
  <c r="G19" i="152"/>
  <c r="G21" s="1"/>
  <c r="E25" s="1"/>
  <c r="N9" i="8" s="1"/>
  <c r="O19" i="152"/>
  <c r="O21" s="1"/>
  <c r="E33" s="1"/>
  <c r="N17" i="8" s="1"/>
  <c r="N19" i="152"/>
  <c r="N21" s="1"/>
  <c r="E32" s="1"/>
  <c r="N16" i="8" s="1"/>
  <c r="J19" i="151"/>
  <c r="J21" s="1"/>
  <c r="E28" s="1"/>
  <c r="M12" i="8" s="1"/>
  <c r="M19" i="151"/>
  <c r="M21" s="1"/>
  <c r="E31" s="1"/>
  <c r="M15" i="8" s="1"/>
  <c r="N19" i="151"/>
  <c r="N21" s="1"/>
  <c r="E32" s="1"/>
  <c r="M16" i="8" s="1"/>
  <c r="K19" i="151"/>
  <c r="K21" s="1"/>
  <c r="E29" s="1"/>
  <c r="M13" i="8" s="1"/>
  <c r="Q19" i="152"/>
  <c r="Q21" s="1"/>
  <c r="E35" s="1"/>
  <c r="L19" i="151"/>
  <c r="L21" s="1"/>
  <c r="E30" s="1"/>
  <c r="M14" i="8" s="1"/>
  <c r="H19" i="153"/>
  <c r="H21" s="1"/>
  <c r="E26" s="1"/>
  <c r="O10" i="8" s="1"/>
  <c r="I19" i="153"/>
  <c r="I21" s="1"/>
  <c r="E27" s="1"/>
  <c r="O11" i="8" s="1"/>
  <c r="G19" i="153"/>
  <c r="G21" s="1"/>
  <c r="E25" s="1"/>
  <c r="O9" i="8" s="1"/>
  <c r="H19" i="151"/>
  <c r="H21" s="1"/>
  <c r="E26" s="1"/>
  <c r="M10" i="8" s="1"/>
  <c r="P19" i="151"/>
  <c r="P21" s="1"/>
  <c r="E34" s="1"/>
  <c r="L19" i="153"/>
  <c r="L21" s="1"/>
  <c r="E30" s="1"/>
  <c r="O14" i="8" s="1"/>
  <c r="J19" i="154"/>
  <c r="J21" s="1"/>
  <c r="E28" s="1"/>
  <c r="P12" i="8" s="1"/>
  <c r="I19" i="151"/>
  <c r="I21" s="1"/>
  <c r="E27" s="1"/>
  <c r="M11" i="8" s="1"/>
  <c r="Q19" i="151"/>
  <c r="Q21" s="1"/>
  <c r="E35" s="1"/>
  <c r="G19"/>
  <c r="G21" s="1"/>
  <c r="E25" s="1"/>
  <c r="M9" i="8" s="1"/>
  <c r="O19" i="151"/>
  <c r="O21" s="1"/>
  <c r="E33" s="1"/>
  <c r="M17" i="8" s="1"/>
  <c r="K19" i="154"/>
  <c r="K21" s="1"/>
  <c r="E29" s="1"/>
  <c r="P13" i="8" s="1"/>
  <c r="I19" i="152"/>
  <c r="I21" s="1"/>
  <c r="E27" s="1"/>
  <c r="N11" i="8" s="1"/>
  <c r="J19" i="152"/>
  <c r="J21" s="1"/>
  <c r="E28" s="1"/>
  <c r="N12" i="8" s="1"/>
  <c r="P19" i="153"/>
  <c r="P21" s="1"/>
  <c r="E34" s="1"/>
  <c r="K19" i="152"/>
  <c r="K21" s="1"/>
  <c r="E29" s="1"/>
  <c r="N13" i="8" s="1"/>
  <c r="Q19" i="153"/>
  <c r="Q21" s="1"/>
  <c r="E35" s="1"/>
  <c r="O19"/>
  <c r="O21" s="1"/>
  <c r="E33" s="1"/>
  <c r="O17" i="8" s="1"/>
  <c r="L19" i="152"/>
  <c r="L21" s="1"/>
  <c r="E30" s="1"/>
  <c r="N14" i="8" s="1"/>
  <c r="J19" i="153"/>
  <c r="J21" s="1"/>
  <c r="E28" s="1"/>
  <c r="O12" i="8" s="1"/>
  <c r="H19" i="154"/>
  <c r="H21" s="1"/>
  <c r="E26" s="1"/>
  <c r="P10" i="8" s="1"/>
  <c r="P19" i="154"/>
  <c r="P21" s="1"/>
  <c r="E34" s="1"/>
  <c r="K19" i="153"/>
  <c r="K21" s="1"/>
  <c r="E29" s="1"/>
  <c r="O13" i="8" s="1"/>
  <c r="I19" i="154"/>
  <c r="I21" s="1"/>
  <c r="E27" s="1"/>
  <c r="P11" i="8" s="1"/>
  <c r="Q19" i="154"/>
  <c r="Q21" s="1"/>
  <c r="E35" s="1"/>
  <c r="G19"/>
  <c r="G21" s="1"/>
  <c r="E25" s="1"/>
  <c r="P9" i="8" s="1"/>
  <c r="O19" i="154"/>
  <c r="O21" s="1"/>
  <c r="E33" s="1"/>
  <c r="P17" i="8" s="1"/>
  <c r="J5" i="101" l="1"/>
  <c r="I5"/>
  <c r="H5"/>
  <c r="J7" i="8" l="1"/>
  <c r="G5" i="101" l="1"/>
  <c r="F5"/>
  <c r="E5"/>
  <c r="I18" i="9"/>
  <c r="A24" i="3"/>
  <c r="NT18" i="9" l="1"/>
  <c r="OC5"/>
  <c r="OC4"/>
  <c r="NS4"/>
  <c r="MU18"/>
  <c r="ND5"/>
  <c r="ND4"/>
  <c r="MT4"/>
  <c r="LV18"/>
  <c r="ME5"/>
  <c r="ME4"/>
  <c r="LU4"/>
  <c r="P5" i="101"/>
  <c r="Q5"/>
  <c r="O15"/>
  <c r="P15"/>
  <c r="Q15"/>
  <c r="O16"/>
  <c r="P16"/>
  <c r="Q16"/>
  <c r="O17"/>
  <c r="P17"/>
  <c r="Q17"/>
  <c r="O18"/>
  <c r="P18"/>
  <c r="Q18"/>
  <c r="O20"/>
  <c r="P20"/>
  <c r="Q20"/>
  <c r="MO4" i="9"/>
  <c r="LP4"/>
  <c r="NN4"/>
  <c r="O19" i="101" l="1"/>
  <c r="O21" s="1"/>
  <c r="E33" s="1"/>
  <c r="L17" i="8" s="1"/>
  <c r="P19" i="101"/>
  <c r="P21" s="1"/>
  <c r="E34" s="1"/>
  <c r="Q19"/>
  <c r="Q21" s="1"/>
  <c r="E35" s="1"/>
  <c r="R17" i="8" l="1"/>
  <c r="S17" s="1"/>
  <c r="Q17"/>
  <c r="MI7" i="9"/>
  <c r="OG7"/>
  <c r="NH7"/>
  <c r="H17" i="3" l="1"/>
  <c r="U17" i="8"/>
  <c r="K17" i="3" s="1"/>
  <c r="N17" s="1"/>
  <c r="N20" i="101"/>
  <c r="M20"/>
  <c r="L20"/>
  <c r="K20"/>
  <c r="N18"/>
  <c r="M18"/>
  <c r="L18"/>
  <c r="K18"/>
  <c r="N17"/>
  <c r="M17"/>
  <c r="L17"/>
  <c r="K17"/>
  <c r="N16"/>
  <c r="M16"/>
  <c r="L16"/>
  <c r="K16"/>
  <c r="N15"/>
  <c r="M15"/>
  <c r="L15"/>
  <c r="K15"/>
  <c r="KW18" i="9"/>
  <c r="LF5"/>
  <c r="LF4"/>
  <c r="KV4"/>
  <c r="LJ7"/>
  <c r="KQ4"/>
  <c r="L19" i="101" l="1"/>
  <c r="L21" s="1"/>
  <c r="E30" s="1"/>
  <c r="L14" i="8" s="1"/>
  <c r="K19" i="101"/>
  <c r="K21" s="1"/>
  <c r="E29" s="1"/>
  <c r="L13" i="8" s="1"/>
  <c r="M19" i="101"/>
  <c r="M21" s="1"/>
  <c r="E31" s="1"/>
  <c r="L15" i="8" s="1"/>
  <c r="N19" i="101"/>
  <c r="N21" s="1"/>
  <c r="E32" s="1"/>
  <c r="L16" i="8" s="1"/>
  <c r="Q16" l="1"/>
  <c r="R16"/>
  <c r="S16" s="1"/>
  <c r="R15"/>
  <c r="S15" s="1"/>
  <c r="Q15"/>
  <c r="Q13"/>
  <c r="R13"/>
  <c r="S13" s="1"/>
  <c r="H13" i="3" s="1"/>
  <c r="Q14" i="8"/>
  <c r="R14"/>
  <c r="S14" s="1"/>
  <c r="H14" i="3" s="1"/>
  <c r="JX18" i="9"/>
  <c r="KG5"/>
  <c r="KG4"/>
  <c r="JW4"/>
  <c r="JR4"/>
  <c r="U16" i="8" l="1"/>
  <c r="K16" i="3" s="1"/>
  <c r="N16" s="1"/>
  <c r="H16"/>
  <c r="H15"/>
  <c r="U15" i="8"/>
  <c r="K15" i="3" s="1"/>
  <c r="N15" s="1"/>
  <c r="U14" i="8"/>
  <c r="K14" i="3" s="1"/>
  <c r="N14" s="1"/>
  <c r="U13" i="8"/>
  <c r="K13" i="3" s="1"/>
  <c r="N13" s="1"/>
  <c r="HR26" i="9"/>
  <c r="GS26"/>
  <c r="FT26"/>
  <c r="EU26"/>
  <c r="DV26"/>
  <c r="CW26"/>
  <c r="BX26"/>
  <c r="AY26"/>
  <c r="Z26"/>
  <c r="A26"/>
  <c r="IY18"/>
  <c r="HZ18"/>
  <c r="HA18"/>
  <c r="GB18"/>
  <c r="FC18"/>
  <c r="ED18"/>
  <c r="DE18"/>
  <c r="CF18"/>
  <c r="BG18"/>
  <c r="AH18"/>
  <c r="HN7" l="1"/>
  <c r="GZ4"/>
  <c r="HJ5"/>
  <c r="HJ4"/>
  <c r="V7"/>
  <c r="H4"/>
  <c r="R5"/>
  <c r="R4"/>
  <c r="AQ4"/>
  <c r="AG4"/>
  <c r="AU7"/>
  <c r="AQ5"/>
  <c r="IM7"/>
  <c r="HY4"/>
  <c r="II5"/>
  <c r="II4"/>
  <c r="BT7"/>
  <c r="BF4"/>
  <c r="BP5"/>
  <c r="BP4"/>
  <c r="CO5"/>
  <c r="CO4"/>
  <c r="CE4"/>
  <c r="CS7"/>
  <c r="DR7"/>
  <c r="DN4"/>
  <c r="DD4"/>
  <c r="EM4"/>
  <c r="EC4"/>
  <c r="EQ7"/>
  <c r="EM5"/>
  <c r="FB4"/>
  <c r="FP7"/>
  <c r="FL4"/>
  <c r="FL5"/>
  <c r="GK4"/>
  <c r="GK5"/>
  <c r="GO7"/>
  <c r="GA4"/>
  <c r="DN5"/>
  <c r="DX4"/>
  <c r="FV4"/>
  <c r="IS4"/>
  <c r="BA4"/>
  <c r="GU4"/>
  <c r="C4"/>
  <c r="HT4"/>
  <c r="CY4"/>
  <c r="AB4"/>
  <c r="EW4"/>
  <c r="BZ4"/>
  <c r="J20" i="101" l="1"/>
  <c r="I20"/>
  <c r="H20"/>
  <c r="G20"/>
  <c r="F20"/>
  <c r="E20"/>
  <c r="J18" l="1"/>
  <c r="I18"/>
  <c r="H18"/>
  <c r="G18"/>
  <c r="F18"/>
  <c r="E18"/>
  <c r="J17"/>
  <c r="I17"/>
  <c r="H17"/>
  <c r="G17"/>
  <c r="F17"/>
  <c r="E17"/>
  <c r="J16"/>
  <c r="I16"/>
  <c r="H16"/>
  <c r="G16"/>
  <c r="F16"/>
  <c r="E16"/>
  <c r="J15"/>
  <c r="I15"/>
  <c r="H15"/>
  <c r="G15"/>
  <c r="F15"/>
  <c r="E15"/>
  <c r="J19" l="1"/>
  <c r="J21" s="1"/>
  <c r="E28" s="1"/>
  <c r="L12" i="8" s="1"/>
  <c r="H19" i="101"/>
  <c r="H21" s="1"/>
  <c r="E26" s="1"/>
  <c r="L10" i="8" s="1"/>
  <c r="I19" i="101"/>
  <c r="I21" s="1"/>
  <c r="E27" s="1"/>
  <c r="L11" i="8" s="1"/>
  <c r="G19" i="101"/>
  <c r="G21" s="1"/>
  <c r="E25" s="1"/>
  <c r="L9" i="8" s="1"/>
  <c r="F19" i="101"/>
  <c r="F21" s="1"/>
  <c r="E24" s="1"/>
  <c r="L8" i="8" s="1"/>
  <c r="E19" i="101"/>
  <c r="E21" s="1"/>
  <c r="E23" s="1"/>
  <c r="L7" i="8" s="1"/>
  <c r="Q8" l="1"/>
  <c r="R8"/>
  <c r="S8" s="1"/>
  <c r="R10"/>
  <c r="S10" s="1"/>
  <c r="Q10"/>
  <c r="Q7"/>
  <c r="R7"/>
  <c r="S7" s="1"/>
  <c r="Q9"/>
  <c r="R9"/>
  <c r="S9" s="1"/>
  <c r="Q11"/>
  <c r="R11"/>
  <c r="S11" s="1"/>
  <c r="H11" i="3" s="1"/>
  <c r="Q12" i="8"/>
  <c r="R12"/>
  <c r="S12" s="1"/>
  <c r="H12" i="3" s="1"/>
  <c r="J35" i="109"/>
  <c r="I35"/>
  <c r="J28"/>
  <c r="I28"/>
  <c r="P23"/>
  <c r="P22"/>
  <c r="J22"/>
  <c r="I22"/>
  <c r="R21"/>
  <c r="P21"/>
  <c r="R20"/>
  <c r="P20"/>
  <c r="Q20" s="1"/>
  <c r="R19"/>
  <c r="P19"/>
  <c r="R18"/>
  <c r="P18"/>
  <c r="R17"/>
  <c r="P17"/>
  <c r="Q17" s="1"/>
  <c r="R16"/>
  <c r="P16"/>
  <c r="R15"/>
  <c r="P15"/>
  <c r="R14"/>
  <c r="P14"/>
  <c r="R13"/>
  <c r="P13"/>
  <c r="R12"/>
  <c r="P12"/>
  <c r="R11"/>
  <c r="P11"/>
  <c r="P10"/>
  <c r="P9"/>
  <c r="Q9" s="1"/>
  <c r="R8"/>
  <c r="P8"/>
  <c r="R7"/>
  <c r="P7"/>
  <c r="J7"/>
  <c r="I7"/>
  <c r="P6"/>
  <c r="U9" i="8" l="1"/>
  <c r="K9" i="3" s="1"/>
  <c r="N9" s="1"/>
  <c r="H9"/>
  <c r="U7" i="8"/>
  <c r="H7" i="3"/>
  <c r="U8" i="8"/>
  <c r="K8" i="3" s="1"/>
  <c r="N8" s="1"/>
  <c r="H8"/>
  <c r="U10" i="8"/>
  <c r="K10" i="3" s="1"/>
  <c r="N10" s="1"/>
  <c r="H10"/>
  <c r="U12" i="8"/>
  <c r="K12" i="3" s="1"/>
  <c r="N12" s="1"/>
  <c r="U11" i="8"/>
  <c r="K11" i="3" s="1"/>
  <c r="N11" s="1"/>
  <c r="KK7" i="9"/>
  <c r="Q21" i="109"/>
  <c r="Q14"/>
  <c r="Q6"/>
  <c r="J23"/>
  <c r="I23" s="1"/>
  <c r="Q11"/>
  <c r="Q15"/>
  <c r="Q8"/>
  <c r="Q7"/>
  <c r="Q19"/>
  <c r="Q12"/>
  <c r="Q16"/>
  <c r="Q13"/>
  <c r="Q10"/>
  <c r="Q18"/>
  <c r="K7" i="3" l="1"/>
  <c r="N7" s="1"/>
  <c r="U18" i="8"/>
</calcChain>
</file>

<file path=xl/comments1.xml><?xml version="1.0" encoding="utf-8"?>
<comments xmlns="http://schemas.openxmlformats.org/spreadsheetml/2006/main">
  <authors>
    <author>Mingu Lee</author>
  </authors>
  <commentList>
    <comment ref="L5" authorId="0">
      <text>
        <r>
          <rPr>
            <b/>
            <sz val="9"/>
            <color indexed="81"/>
            <rFont val="Tahoma"/>
            <family val="2"/>
          </rPr>
          <t>Mingu Lee: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의원명은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띄어쓰기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</text>
    </comment>
  </commentList>
</comments>
</file>

<file path=xl/sharedStrings.xml><?xml version="1.0" encoding="utf-8"?>
<sst xmlns="http://schemas.openxmlformats.org/spreadsheetml/2006/main" count="998" uniqueCount="280">
  <si>
    <t>평가항목</t>
    <phoneticPr fontId="7" type="noConversion"/>
  </si>
  <si>
    <t>배점</t>
    <phoneticPr fontId="7" type="noConversion"/>
  </si>
  <si>
    <t>점수</t>
    <phoneticPr fontId="7" type="noConversion"/>
  </si>
  <si>
    <t>Section 2</t>
    <phoneticPr fontId="7" type="noConversion"/>
  </si>
  <si>
    <t>엔젤투자자 전문성</t>
    <phoneticPr fontId="7" type="noConversion"/>
  </si>
  <si>
    <t>엔젤투자자 해당 분야 전문성(과거투자실적 및 경력 고려)</t>
    <phoneticPr fontId="3" type="noConversion"/>
  </si>
  <si>
    <t>엔젤투자자멘토가능성</t>
    <phoneticPr fontId="3" type="noConversion"/>
  </si>
  <si>
    <t>엔젤투자자 투자경험 등에 근거한 멘토가능성(특히, 창업초기투자경험)</t>
    <phoneticPr fontId="3" type="noConversion"/>
  </si>
  <si>
    <t>엔젤투자자 투자절차 실행여부</t>
    <phoneticPr fontId="3" type="noConversion"/>
  </si>
  <si>
    <t>투자기업에 대한 기업실사(Due diligence) 등 투자절차 진행 여부</t>
    <phoneticPr fontId="7" type="noConversion"/>
  </si>
  <si>
    <t>향후 투자기업 value-up계획 및 exit계획 작성 여부</t>
    <phoneticPr fontId="3" type="noConversion"/>
  </si>
  <si>
    <t>감점</t>
    <phoneticPr fontId="3" type="noConversion"/>
  </si>
  <si>
    <t xml:space="preserve">약식심의보고서상 특이사항 기술 </t>
    <phoneticPr fontId="7" type="noConversion"/>
  </si>
  <si>
    <t>구분</t>
  </si>
  <si>
    <t>(서명)</t>
    <phoneticPr fontId="10" type="noConversion"/>
  </si>
  <si>
    <t>합계</t>
    <phoneticPr fontId="7" type="noConversion"/>
  </si>
  <si>
    <t>평균</t>
    <phoneticPr fontId="7" type="noConversion"/>
  </si>
  <si>
    <t>(인)</t>
    <phoneticPr fontId="7" type="noConversion"/>
  </si>
  <si>
    <t>엔젤클럽명</t>
    <phoneticPr fontId="3" type="noConversion"/>
  </si>
  <si>
    <t>엔젤투자자명</t>
    <phoneticPr fontId="3" type="noConversion"/>
  </si>
  <si>
    <t>매칭투자
신청금액</t>
    <phoneticPr fontId="3" type="noConversion"/>
  </si>
  <si>
    <t>매칭투자
승인금액</t>
    <phoneticPr fontId="10" type="noConversion"/>
  </si>
  <si>
    <t>[판정 결과]</t>
    <phoneticPr fontId="7" type="noConversion"/>
  </si>
  <si>
    <t>엔젤투자자명</t>
    <phoneticPr fontId="10" type="noConversion"/>
  </si>
  <si>
    <t>투자대상기업명</t>
    <phoneticPr fontId="7" type="noConversion"/>
  </si>
  <si>
    <t>투자실적
(40점)</t>
    <phoneticPr fontId="10" type="noConversion"/>
  </si>
  <si>
    <t>합계</t>
    <phoneticPr fontId="3" type="noConversion"/>
  </si>
  <si>
    <t>가점</t>
    <phoneticPr fontId="3" type="noConversion"/>
  </si>
  <si>
    <t>적격판정위원</t>
    <phoneticPr fontId="7" type="noConversion"/>
  </si>
  <si>
    <t>특이사항</t>
    <phoneticPr fontId="3" type="noConversion"/>
  </si>
  <si>
    <t>평가항목</t>
    <phoneticPr fontId="7" type="noConversion"/>
  </si>
  <si>
    <t>배점</t>
    <phoneticPr fontId="7" type="noConversion"/>
  </si>
  <si>
    <t>점수</t>
    <phoneticPr fontId="7" type="noConversion"/>
  </si>
  <si>
    <t>득점</t>
    <phoneticPr fontId="7" type="noConversion"/>
  </si>
  <si>
    <t>Section 2</t>
    <phoneticPr fontId="7" type="noConversion"/>
  </si>
  <si>
    <t>엔젤투자자 해당 분야 전문성(과거투자실적 및 경력 고려)</t>
    <phoneticPr fontId="3" type="noConversion"/>
  </si>
  <si>
    <t>감점</t>
    <phoneticPr fontId="3" type="noConversion"/>
  </si>
  <si>
    <t>2차 판정 평가표(정성평가)</t>
    <phoneticPr fontId="7" type="noConversion"/>
  </si>
  <si>
    <t>선정 결과</t>
    <phoneticPr fontId="3" type="noConversion"/>
  </si>
  <si>
    <t>비고</t>
    <phoneticPr fontId="3" type="noConversion"/>
  </si>
  <si>
    <t>년</t>
    <phoneticPr fontId="3" type="noConversion"/>
  </si>
  <si>
    <t>차</t>
    <phoneticPr fontId="3" type="noConversion"/>
  </si>
  <si>
    <t>순번</t>
    <phoneticPr fontId="10" type="noConversion"/>
  </si>
  <si>
    <t>엔젤투자자
전문성</t>
    <phoneticPr fontId="7" type="noConversion"/>
  </si>
  <si>
    <t>엔젤투자자
멘토 가능성</t>
    <phoneticPr fontId="3" type="noConversion"/>
  </si>
  <si>
    <t>엔젤투자자
투자절차
실행여부</t>
    <phoneticPr fontId="3" type="noConversion"/>
  </si>
  <si>
    <t>엔젤투자자 투자경험 등에
근거한 멘토가능성
(특히, 창업초기투자경험)</t>
    <phoneticPr fontId="3" type="noConversion"/>
  </si>
  <si>
    <t>투자기업에 대한 기업실사
(Due diligence) 등 투자절차
진행 여부</t>
    <phoneticPr fontId="7" type="noConversion"/>
  </si>
  <si>
    <t>향후 투자기업 value-up계획
및 exit계획 작성 여부</t>
    <phoneticPr fontId="3" type="noConversion"/>
  </si>
  <si>
    <t>약식심의보고서상 특이사항에 대한 판단</t>
    <phoneticPr fontId="7" type="noConversion"/>
  </si>
  <si>
    <t>투자절차 진행여부</t>
    <phoneticPr fontId="3" type="noConversion"/>
  </si>
  <si>
    <t>Value-up 및 Exit계획 작성여부</t>
    <phoneticPr fontId="3" type="noConversion"/>
  </si>
  <si>
    <t>Section 2 합계</t>
    <phoneticPr fontId="3" type="noConversion"/>
  </si>
  <si>
    <t>총계</t>
    <phoneticPr fontId="3" type="noConversion"/>
  </si>
  <si>
    <t>환산점수</t>
    <phoneticPr fontId="3" type="noConversion"/>
  </si>
  <si>
    <t>순번</t>
    <phoneticPr fontId="3" type="noConversion"/>
  </si>
  <si>
    <t>투자기업</t>
    <phoneticPr fontId="3" type="noConversion"/>
  </si>
  <si>
    <t>구분</t>
    <phoneticPr fontId="10" type="noConversion"/>
  </si>
  <si>
    <t>득점 입력</t>
    <phoneticPr fontId="3" type="noConversion"/>
  </si>
  <si>
    <t>전국</t>
    <phoneticPr fontId="3" type="noConversion"/>
  </si>
  <si>
    <t>환산점수 자동계산</t>
    <phoneticPr fontId="3" type="noConversion"/>
  </si>
  <si>
    <t>총계</t>
    <phoneticPr fontId="7" type="noConversion"/>
  </si>
  <si>
    <t>전국</t>
    <phoneticPr fontId="3" type="noConversion"/>
  </si>
  <si>
    <t>(100점 만점)</t>
    <phoneticPr fontId="3" type="noConversion"/>
  </si>
  <si>
    <t>매칭펀드
신청금액</t>
    <phoneticPr fontId="7" type="noConversion"/>
  </si>
  <si>
    <t>엔젤클럽</t>
    <phoneticPr fontId="10" type="noConversion"/>
  </si>
  <si>
    <t>순번 :</t>
    <phoneticPr fontId="7" type="noConversion"/>
  </si>
  <si>
    <t>투자기업 :</t>
    <phoneticPr fontId="3" type="noConversion"/>
  </si>
  <si>
    <t xml:space="preserve">  엔젤클럽명 :</t>
    <phoneticPr fontId="3" type="noConversion"/>
  </si>
  <si>
    <t xml:space="preserve">  엔젤투자자 :</t>
    <phoneticPr fontId="3" type="noConversion"/>
  </si>
  <si>
    <t>-</t>
    <phoneticPr fontId="3" type="noConversion"/>
  </si>
  <si>
    <t>-</t>
    <phoneticPr fontId="3" type="noConversion"/>
  </si>
  <si>
    <t>전국</t>
    <phoneticPr fontId="3" type="noConversion"/>
  </si>
  <si>
    <t>대학</t>
    <phoneticPr fontId="3" type="noConversion"/>
  </si>
  <si>
    <t>경력
(10점)</t>
    <phoneticPr fontId="3" type="noConversion"/>
  </si>
  <si>
    <t>활동실적
(10점)</t>
    <phoneticPr fontId="7" type="noConversion"/>
  </si>
  <si>
    <t>정연우</t>
    <phoneticPr fontId="3" type="noConversion"/>
  </si>
  <si>
    <t>광주</t>
    <phoneticPr fontId="3" type="noConversion"/>
  </si>
  <si>
    <t>강원</t>
    <phoneticPr fontId="3" type="noConversion"/>
  </si>
  <si>
    <t>대구</t>
    <phoneticPr fontId="3" type="noConversion"/>
  </si>
  <si>
    <t>대학</t>
    <phoneticPr fontId="3" type="noConversion"/>
  </si>
  <si>
    <t>강원</t>
    <phoneticPr fontId="3" type="noConversion"/>
  </si>
  <si>
    <t>광주</t>
    <phoneticPr fontId="3" type="noConversion"/>
  </si>
  <si>
    <t>대구</t>
    <phoneticPr fontId="3" type="noConversion"/>
  </si>
  <si>
    <t>대학 엔젤투자매칭펀드 2014년 2차</t>
    <phoneticPr fontId="3" type="noConversion"/>
  </si>
  <si>
    <t>대구 엔젤투자매칭펀드 2014년 1차</t>
    <phoneticPr fontId="3" type="noConversion"/>
  </si>
  <si>
    <t>광주 엔젤투자매칭펀드 2014년 1차</t>
    <phoneticPr fontId="3" type="noConversion"/>
  </si>
  <si>
    <t>강원 엔젤투자매칭펀드 2014년 2차</t>
    <phoneticPr fontId="3" type="noConversion"/>
  </si>
  <si>
    <t>아산</t>
    <phoneticPr fontId="3" type="noConversion"/>
  </si>
  <si>
    <t>아산</t>
    <phoneticPr fontId="3" type="noConversion"/>
  </si>
  <si>
    <t>아산나눔-모태펀드 청년 엔젤투자매칭펀드 2014년 1차</t>
    <phoneticPr fontId="3" type="noConversion"/>
  </si>
  <si>
    <t>투자대상
기업명</t>
    <phoneticPr fontId="10" type="noConversion"/>
  </si>
  <si>
    <t>최종
점수</t>
    <phoneticPr fontId="3" type="noConversion"/>
  </si>
  <si>
    <t>재원</t>
    <phoneticPr fontId="3" type="noConversion"/>
  </si>
  <si>
    <t>■ 판정 결과</t>
    <phoneticPr fontId="3" type="noConversion"/>
  </si>
  <si>
    <t xml:space="preserve">       위의 판정결과를 제외하고 엔젤투자자와 투자대상기업과의 계약시 주요 조건의 협의 및 조정에
   대하여 대표펀드매니저에게 위임함</t>
    <phoneticPr fontId="3" type="noConversion"/>
  </si>
  <si>
    <t>소계(40점 만점)</t>
    <phoneticPr fontId="7" type="noConversion"/>
  </si>
  <si>
    <t>최종
점수</t>
    <phoneticPr fontId="7" type="noConversion"/>
  </si>
  <si>
    <t>Section 1 정량평가 (60점 만점)</t>
    <phoneticPr fontId="7" type="noConversion"/>
  </si>
  <si>
    <t>Section 2 정성평가 (40점 만점)</t>
    <phoneticPr fontId="7" type="noConversion"/>
  </si>
  <si>
    <t>타이거컴퍼니</t>
    <phoneticPr fontId="3" type="noConversion"/>
  </si>
  <si>
    <t>모큘러스</t>
  </si>
  <si>
    <t>우성인터내셔널</t>
  </si>
  <si>
    <t>마트모아닷컴</t>
  </si>
  <si>
    <t>2014-4차 엔젤투자매칭펀드 접수현황</t>
    <phoneticPr fontId="3" type="noConversion"/>
  </si>
  <si>
    <t>접수 건</t>
    <phoneticPr fontId="3" type="noConversion"/>
  </si>
  <si>
    <t>순번</t>
    <phoneticPr fontId="3" type="noConversion"/>
  </si>
  <si>
    <t>계정</t>
    <phoneticPr fontId="3" type="noConversion"/>
  </si>
  <si>
    <t>투자자구분</t>
    <phoneticPr fontId="3" type="noConversion"/>
  </si>
  <si>
    <t>투자자</t>
    <phoneticPr fontId="3" type="noConversion"/>
  </si>
  <si>
    <t>피투자기업</t>
    <phoneticPr fontId="3" type="noConversion"/>
  </si>
  <si>
    <t>지역</t>
    <phoneticPr fontId="3" type="noConversion"/>
  </si>
  <si>
    <t>업종</t>
    <phoneticPr fontId="3" type="noConversion"/>
  </si>
  <si>
    <t>엔젤투자금액</t>
    <phoneticPr fontId="3" type="noConversion"/>
  </si>
  <si>
    <t>펀드신청금액</t>
    <phoneticPr fontId="3" type="noConversion"/>
  </si>
  <si>
    <t>신청일자</t>
    <phoneticPr fontId="3" type="noConversion"/>
  </si>
  <si>
    <t>특이사항</t>
    <phoneticPr fontId="3" type="noConversion"/>
  </si>
  <si>
    <t>정</t>
    <phoneticPr fontId="3" type="noConversion"/>
  </si>
  <si>
    <t>부</t>
    <phoneticPr fontId="3" type="noConversion"/>
  </si>
  <si>
    <t>강원1호</t>
  </si>
  <si>
    <t>개인회원</t>
  </si>
  <si>
    <t>류종원</t>
  </si>
  <si>
    <t>강원도/원주</t>
    <phoneticPr fontId="3" type="noConversion"/>
  </si>
  <si>
    <t>일반(축축난로 등)</t>
    <phoneticPr fontId="3" type="noConversion"/>
  </si>
  <si>
    <t>재신청</t>
    <phoneticPr fontId="3" type="noConversion"/>
  </si>
  <si>
    <t>이창민</t>
    <phoneticPr fontId="3" type="noConversion"/>
  </si>
  <si>
    <t>정순열</t>
    <phoneticPr fontId="3" type="noConversion"/>
  </si>
  <si>
    <t>합계</t>
    <phoneticPr fontId="3" type="noConversion"/>
  </si>
  <si>
    <t>대학1호</t>
  </si>
  <si>
    <t>엔젤클럽</t>
  </si>
  <si>
    <t>전북엔젤투자클럽</t>
  </si>
  <si>
    <t>전북/전주</t>
    <phoneticPr fontId="3" type="noConversion"/>
  </si>
  <si>
    <t>일반(태양광발전, 수처리 등)</t>
    <phoneticPr fontId="3" type="noConversion"/>
  </si>
  <si>
    <t>청년</t>
    <phoneticPr fontId="3" type="noConversion"/>
  </si>
  <si>
    <t>이창민</t>
    <phoneticPr fontId="3" type="noConversion"/>
  </si>
  <si>
    <t>김주헌</t>
    <phoneticPr fontId="3" type="noConversion"/>
  </si>
  <si>
    <t>한국3호</t>
  </si>
  <si>
    <t>김영만</t>
  </si>
  <si>
    <t>구로구</t>
    <phoneticPr fontId="3" type="noConversion"/>
  </si>
  <si>
    <t>문화(모바일게임)</t>
    <phoneticPr fontId="3" type="noConversion"/>
  </si>
  <si>
    <t>장필식</t>
    <phoneticPr fontId="3" type="noConversion"/>
  </si>
  <si>
    <t>정재영</t>
    <phoneticPr fontId="3" type="noConversion"/>
  </si>
  <si>
    <t>김현영</t>
  </si>
  <si>
    <t>신사동</t>
    <phoneticPr fontId="3" type="noConversion"/>
  </si>
  <si>
    <t>IT(공기청정기 등)</t>
    <phoneticPr fontId="3" type="noConversion"/>
  </si>
  <si>
    <t>AVA 엔젤클럽</t>
  </si>
  <si>
    <t>중구/필동</t>
    <phoneticPr fontId="3" type="noConversion"/>
  </si>
  <si>
    <t>IT(SW개발 등)</t>
    <phoneticPr fontId="3" type="noConversion"/>
  </si>
  <si>
    <t>후속투자</t>
    <phoneticPr fontId="3" type="noConversion"/>
  </si>
  <si>
    <t>정순열</t>
    <phoneticPr fontId="3" type="noConversion"/>
  </si>
  <si>
    <t>성북구/동소문동</t>
    <phoneticPr fontId="3" type="noConversion"/>
  </si>
  <si>
    <t>문화(음반 등)</t>
    <phoneticPr fontId="3" type="noConversion"/>
  </si>
  <si>
    <t>대치동</t>
    <phoneticPr fontId="3" type="noConversion"/>
  </si>
  <si>
    <t>IT(가격비교시스템 등)</t>
    <phoneticPr fontId="3" type="noConversion"/>
  </si>
  <si>
    <t>SMART 엔젤클럽</t>
  </si>
  <si>
    <t>고양/일산</t>
    <phoneticPr fontId="3" type="noConversion"/>
  </si>
  <si>
    <t>고벤처 엔젤 클럽</t>
  </si>
  <si>
    <t>성남시/분당</t>
    <phoneticPr fontId="3" type="noConversion"/>
  </si>
  <si>
    <t>IT(모바일앱)</t>
    <phoneticPr fontId="3" type="noConversion"/>
  </si>
  <si>
    <t>재신청</t>
    <phoneticPr fontId="3" type="noConversion"/>
  </si>
  <si>
    <t>정연우</t>
    <phoneticPr fontId="3" type="noConversion"/>
  </si>
  <si>
    <t>삼성동</t>
    <phoneticPr fontId="3" type="noConversion"/>
  </si>
  <si>
    <t>IT(SW 솔루션)</t>
    <phoneticPr fontId="3" type="noConversion"/>
  </si>
  <si>
    <t>청년</t>
    <phoneticPr fontId="3" type="noConversion"/>
  </si>
  <si>
    <t>이창민</t>
    <phoneticPr fontId="3" type="noConversion"/>
  </si>
  <si>
    <t>굿모닝엔젤클럽</t>
  </si>
  <si>
    <t>하남시</t>
    <phoneticPr fontId="3" type="noConversion"/>
  </si>
  <si>
    <t>기타(기능성신발)</t>
    <phoneticPr fontId="3" type="noConversion"/>
  </si>
  <si>
    <t>장필식</t>
    <phoneticPr fontId="3" type="noConversion"/>
  </si>
  <si>
    <t>남양주시</t>
    <phoneticPr fontId="3" type="noConversion"/>
  </si>
  <si>
    <t>일반(광학편광필름)</t>
    <phoneticPr fontId="3" type="noConversion"/>
  </si>
  <si>
    <t>정재영</t>
    <phoneticPr fontId="3" type="noConversion"/>
  </si>
  <si>
    <t>전남/화순</t>
    <phoneticPr fontId="3" type="noConversion"/>
  </si>
  <si>
    <t>일반(삼베, 편백)</t>
    <phoneticPr fontId="3" type="noConversion"/>
  </si>
  <si>
    <t>오퍼튠엔젤클럽</t>
  </si>
  <si>
    <t>인천/논현동</t>
    <phoneticPr fontId="3" type="noConversion"/>
  </si>
  <si>
    <t>일반(실리콘 도마 등)</t>
    <phoneticPr fontId="3" type="noConversion"/>
  </si>
  <si>
    <t>재창업</t>
    <phoneticPr fontId="3" type="noConversion"/>
  </si>
  <si>
    <t>정순열</t>
    <phoneticPr fontId="3" type="noConversion"/>
  </si>
  <si>
    <t>합계</t>
    <phoneticPr fontId="3" type="noConversion"/>
  </si>
  <si>
    <t>총</t>
    <phoneticPr fontId="3" type="noConversion"/>
  </si>
  <si>
    <t>장필식 6</t>
    <phoneticPr fontId="3" type="noConversion"/>
  </si>
  <si>
    <t>정재영 4</t>
    <phoneticPr fontId="3" type="noConversion"/>
  </si>
  <si>
    <t>1차 탈락 건</t>
    <phoneticPr fontId="3" type="noConversion"/>
  </si>
  <si>
    <t>이창민 8</t>
    <phoneticPr fontId="3" type="noConversion"/>
  </si>
  <si>
    <t>정순열 4</t>
    <phoneticPr fontId="3" type="noConversion"/>
  </si>
  <si>
    <t>순번</t>
    <phoneticPr fontId="3" type="noConversion"/>
  </si>
  <si>
    <t>계정</t>
    <phoneticPr fontId="3" type="noConversion"/>
  </si>
  <si>
    <t>투자자구분</t>
    <phoneticPr fontId="3" type="noConversion"/>
  </si>
  <si>
    <t>투자자</t>
    <phoneticPr fontId="3" type="noConversion"/>
  </si>
  <si>
    <t>피투자기업</t>
    <phoneticPr fontId="3" type="noConversion"/>
  </si>
  <si>
    <t>엔젤투자금액</t>
    <phoneticPr fontId="3" type="noConversion"/>
  </si>
  <si>
    <t>펀드신청금액</t>
    <phoneticPr fontId="3" type="noConversion"/>
  </si>
  <si>
    <t>신청일자</t>
    <phoneticPr fontId="3" type="noConversion"/>
  </si>
  <si>
    <t>특이사항</t>
    <phoneticPr fontId="3" type="noConversion"/>
  </si>
  <si>
    <t>정연우 3</t>
    <phoneticPr fontId="3" type="noConversion"/>
  </si>
  <si>
    <t>김주헌 3</t>
    <phoneticPr fontId="3" type="noConversion"/>
  </si>
  <si>
    <t>철회 건</t>
    <phoneticPr fontId="3" type="noConversion"/>
  </si>
  <si>
    <t>이엔이</t>
  </si>
  <si>
    <t>피벗게임즈</t>
  </si>
  <si>
    <t>최병철아이디어팩토리</t>
  </si>
  <si>
    <t>코리아웨이브</t>
  </si>
  <si>
    <t>엠뮤직컴퍼니</t>
  </si>
  <si>
    <t>크림소프트</t>
  </si>
  <si>
    <t>120스텝스코리아</t>
  </si>
  <si>
    <t>유쾌한형제</t>
  </si>
  <si>
    <t>케이이엠</t>
  </si>
  <si>
    <t>사이언팜</t>
    <phoneticPr fontId="3" type="noConversion"/>
  </si>
  <si>
    <t>제이앤씨글로벌</t>
    <phoneticPr fontId="3" type="noConversion"/>
  </si>
  <si>
    <t>구분</t>
    <phoneticPr fontId="3" type="noConversion"/>
  </si>
  <si>
    <t>구분2</t>
    <phoneticPr fontId="3" type="noConversion"/>
  </si>
  <si>
    <t>한국3호</t>
    <phoneticPr fontId="3" type="noConversion"/>
  </si>
  <si>
    <t>이창민</t>
    <phoneticPr fontId="3" type="noConversion"/>
  </si>
  <si>
    <t>클럽</t>
    <phoneticPr fontId="3" type="noConversion"/>
  </si>
  <si>
    <t>카이로스엔젤클럽</t>
    <phoneticPr fontId="3" type="noConversion"/>
  </si>
  <si>
    <t>클럽명</t>
    <phoneticPr fontId="3" type="noConversion"/>
  </si>
  <si>
    <t>-</t>
    <phoneticPr fontId="3" type="noConversion"/>
  </si>
  <si>
    <t>고벤처</t>
    <phoneticPr fontId="3" type="noConversion"/>
  </si>
  <si>
    <t>AVA</t>
  </si>
  <si>
    <t>SMART</t>
  </si>
  <si>
    <t>굿모닝</t>
  </si>
  <si>
    <t>오퍼튠</t>
  </si>
  <si>
    <t>카이로스</t>
  </si>
  <si>
    <t>전북</t>
    <phoneticPr fontId="3" type="noConversion"/>
  </si>
  <si>
    <t xml:space="preserve">- 차수 : </t>
    <phoneticPr fontId="3" type="noConversion"/>
  </si>
  <si>
    <t>매칭펀드
승인금액</t>
    <phoneticPr fontId="7" type="noConversion"/>
  </si>
  <si>
    <t>펀드</t>
    <phoneticPr fontId="3" type="noConversion"/>
  </si>
  <si>
    <t>담당자</t>
    <phoneticPr fontId="3" type="noConversion"/>
  </si>
  <si>
    <t>2차 판정 평가표</t>
    <phoneticPr fontId="7" type="noConversion"/>
  </si>
  <si>
    <t>엔젤투자자 투자절차 실행 적정성</t>
    <phoneticPr fontId="3" type="noConversion"/>
  </si>
  <si>
    <t>[0,-5,-10,-15, -20, -25, -30]점 부여</t>
    <phoneticPr fontId="3" type="noConversion"/>
  </si>
  <si>
    <t xml:space="preserve">판정위원회 심의를
통해 부여 :
[0,-5,-10,-15,-20, 
-25,-30]점 </t>
    <phoneticPr fontId="3" type="noConversion"/>
  </si>
  <si>
    <t>적격판정의원</t>
    <phoneticPr fontId="7" type="noConversion"/>
  </si>
  <si>
    <t xml:space="preserve">판정회의 심의를
통해 부여 :
[0,-5,-10,-15,-20, 
-25,-30]점 </t>
    <phoneticPr fontId="3" type="noConversion"/>
  </si>
  <si>
    <t>장상익</t>
    <phoneticPr fontId="7" type="noConversion"/>
  </si>
  <si>
    <t>적격판정의원장     장 상 익</t>
    <phoneticPr fontId="10" type="noConversion"/>
  </si>
  <si>
    <t>엔젤투자매칭펀드 2016년 11차</t>
    <phoneticPr fontId="3" type="noConversion"/>
  </si>
  <si>
    <t>(단위:원)</t>
    <phoneticPr fontId="3" type="noConversion"/>
  </si>
  <si>
    <t>(서명)</t>
    <phoneticPr fontId="10" type="noConversion"/>
  </si>
  <si>
    <t>적격판정의원</t>
    <phoneticPr fontId="3" type="noConversion"/>
  </si>
  <si>
    <t xml:space="preserve">   적격판정의원</t>
    <phoneticPr fontId="3" type="noConversion"/>
  </si>
  <si>
    <t>우수 : 10, 
 양호 : 8, 
 보통 : 6,
 미흡 : 4,
 불량 : 2</t>
    <phoneticPr fontId="3" type="noConversion"/>
  </si>
  <si>
    <t>Section 1. 정량평가</t>
    <phoneticPr fontId="7" type="noConversion"/>
  </si>
  <si>
    <t>득점</t>
    <phoneticPr fontId="3" type="noConversion"/>
  </si>
  <si>
    <t>엔젤투자자 투자경험 등에
근거한 멘토가능성
(특히, 창업초기투자경험)</t>
    <phoneticPr fontId="3" type="noConversion"/>
  </si>
  <si>
    <t>엔젤투자매칭펀드 2017년 제5차 선정의결서</t>
    <phoneticPr fontId="3" type="noConversion"/>
  </si>
  <si>
    <t xml:space="preserve"> 아토머스  </t>
  </si>
  <si>
    <t xml:space="preserve"> 르바르비에 </t>
  </si>
  <si>
    <t xml:space="preserve">홀라컴퍼니 </t>
    <phoneticPr fontId="7" type="noConversion"/>
  </si>
  <si>
    <t xml:space="preserve">도토리 </t>
    <phoneticPr fontId="7" type="noConversion"/>
  </si>
  <si>
    <t xml:space="preserve">바름파트너스 </t>
    <phoneticPr fontId="7" type="noConversion"/>
  </si>
  <si>
    <t xml:space="preserve">썸타지 </t>
    <phoneticPr fontId="7" type="noConversion"/>
  </si>
  <si>
    <t xml:space="preserve">비아이씨컴퍼니 </t>
    <phoneticPr fontId="7" type="noConversion"/>
  </si>
  <si>
    <t xml:space="preserve">클레슨 </t>
    <phoneticPr fontId="7" type="noConversion"/>
  </si>
  <si>
    <t xml:space="preserve">손플레이어 </t>
    <phoneticPr fontId="7" type="noConversion"/>
  </si>
  <si>
    <t xml:space="preserve">아샤그룹 </t>
    <phoneticPr fontId="7" type="noConversion"/>
  </si>
  <si>
    <t xml:space="preserve"> 김현준, 임재은 </t>
  </si>
  <si>
    <t xml:space="preserve"> 김상량 </t>
  </si>
  <si>
    <t xml:space="preserve"> 임춘호, 김일토, 노양종, 이상용 </t>
  </si>
  <si>
    <t xml:space="preserve"> 장재훈, 김지은 </t>
  </si>
  <si>
    <t xml:space="preserve"> (재)서울특별시서울산업진흥원 </t>
  </si>
  <si>
    <t xml:space="preserve"> 박현준 </t>
  </si>
  <si>
    <t xml:space="preserve"> 문성복, 이성원 </t>
  </si>
  <si>
    <t xml:space="preserve"> 김태영 </t>
  </si>
  <si>
    <t xml:space="preserve"> 우원명 </t>
  </si>
  <si>
    <t xml:space="preserve"> 빅뱅엔젤스투자조합5호</t>
    <phoneticPr fontId="7" type="noConversion"/>
  </si>
  <si>
    <t>더브릿지제1호사모투자조합</t>
    <phoneticPr fontId="7" type="noConversion"/>
  </si>
  <si>
    <t xml:space="preserve"> 한국 엔젤투자매칭펀드1호 </t>
  </si>
  <si>
    <t xml:space="preserve"> 한국 엔젤투자매칭펀드3호 </t>
  </si>
  <si>
    <t xml:space="preserve"> 한국 엔젤투자매칭펀드4호 </t>
  </si>
  <si>
    <t xml:space="preserve"> 대전 엔젤투자매칭펀드 </t>
  </si>
  <si>
    <t xml:space="preserve"> 아산나눔-모태펀드 청년 엔젤투자매칭펀드 </t>
  </si>
  <si>
    <t>최 성 환</t>
    <phoneticPr fontId="7" type="noConversion"/>
  </si>
  <si>
    <t>윤 성 호</t>
    <phoneticPr fontId="7" type="noConversion"/>
  </si>
  <si>
    <t>김 정 현</t>
    <phoneticPr fontId="7" type="noConversion"/>
  </si>
  <si>
    <t>나 종 민</t>
    <phoneticPr fontId="7" type="noConversion"/>
  </si>
  <si>
    <t>-</t>
    <phoneticPr fontId="7" type="noConversion"/>
  </si>
  <si>
    <t>-</t>
    <phoneticPr fontId="7" type="noConversion"/>
  </si>
  <si>
    <t>출자금액</t>
    <phoneticPr fontId="3" type="noConversion"/>
  </si>
  <si>
    <t>총금액</t>
    <phoneticPr fontId="3" type="noConversion"/>
  </si>
</sst>
</file>

<file path=xl/styles.xml><?xml version="1.0" encoding="utf-8"?>
<styleSheet xmlns="http://schemas.openxmlformats.org/spreadsheetml/2006/main">
  <numFmts count="14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  <numFmt numFmtId="177" formatCode="_-* #,##0.0_-;\-* #,##0.0_-;_-* &quot;-&quot;_-;_-@_-"/>
    <numFmt numFmtId="178" formatCode="0.0_ "/>
    <numFmt numFmtId="179" formatCode="_-* #,##0.0_-;\-* #,##0.0_-;_-* &quot;-&quot;??_-;_-@_-"/>
    <numFmt numFmtId="180" formatCode="yyyy&quot;년&quot;\ \ mm&quot;월&quot;\ \ dd&quot;일&quot;"/>
    <numFmt numFmtId="181" formatCode="#,##0_ ;[Red]\-#,##0\ "/>
    <numFmt numFmtId="182" formatCode="#,##0.0_ ;[Red]\-#,##0.0\ "/>
    <numFmt numFmtId="183" formatCode="#,##0_ "/>
    <numFmt numFmtId="184" formatCode="0.0"/>
    <numFmt numFmtId="186" formatCode="0;_퐀"/>
    <numFmt numFmtId="189" formatCode="0.000_ "/>
  </numFmts>
  <fonts count="6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  <font>
      <sz val="8"/>
      <name val="돋움"/>
      <family val="3"/>
      <charset val="129"/>
    </font>
    <font>
      <sz val="14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indexed="8"/>
      <name val="바탕"/>
      <family val="1"/>
      <charset val="129"/>
    </font>
    <font>
      <sz val="11"/>
      <color indexed="8"/>
      <name val="바탕"/>
      <family val="1"/>
      <charset val="129"/>
    </font>
    <font>
      <b/>
      <sz val="16"/>
      <name val="맑은 고딕"/>
      <family val="3"/>
      <charset val="129"/>
    </font>
    <font>
      <b/>
      <sz val="14"/>
      <name val="맑은 고딕"/>
      <family val="3"/>
      <charset val="129"/>
    </font>
    <font>
      <sz val="12"/>
      <name val="돋움"/>
      <family val="3"/>
      <charset val="129"/>
    </font>
    <font>
      <sz val="18"/>
      <name val="맑은 고딕"/>
      <family val="3"/>
      <charset val="129"/>
    </font>
    <font>
      <sz val="12"/>
      <name val="Arial"/>
      <family val="2"/>
    </font>
    <font>
      <b/>
      <sz val="11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sz val="10"/>
      <name val="맑은 고딕"/>
      <family val="3"/>
      <charset val="129"/>
    </font>
    <font>
      <sz val="12"/>
      <name val="맑은 고딕"/>
      <family val="3"/>
      <charset val="129"/>
    </font>
    <font>
      <sz val="11"/>
      <name val="돋움"/>
      <family val="3"/>
      <charset val="129"/>
    </font>
    <font>
      <sz val="16"/>
      <name val="HY강B"/>
      <family val="1"/>
      <charset val="129"/>
    </font>
    <font>
      <sz val="10"/>
      <name val="HY강B"/>
      <family val="1"/>
      <charset val="129"/>
    </font>
    <font>
      <sz val="12"/>
      <name val="HY강B"/>
      <family val="1"/>
      <charset val="129"/>
    </font>
    <font>
      <b/>
      <sz val="9"/>
      <name val="맑은 고딕"/>
      <family val="3"/>
      <charset val="129"/>
    </font>
    <font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</font>
    <font>
      <b/>
      <sz val="16"/>
      <name val="맑은 고딕"/>
      <family val="3"/>
      <charset val="129"/>
      <scheme val="minor"/>
    </font>
    <font>
      <sz val="12"/>
      <color indexed="8"/>
      <name val="바탕"/>
      <family val="1"/>
      <charset val="129"/>
    </font>
    <font>
      <sz val="13"/>
      <color indexed="8"/>
      <name val="바탕"/>
      <family val="1"/>
      <charset val="129"/>
    </font>
    <font>
      <sz val="14"/>
      <color indexed="8"/>
      <name val="바탕"/>
      <family val="1"/>
      <charset val="129"/>
    </font>
    <font>
      <b/>
      <sz val="16"/>
      <color indexed="63"/>
      <name val="HCI Poppy"/>
      <family val="2"/>
    </font>
    <font>
      <sz val="13"/>
      <color indexed="8"/>
      <name val="Times New Roman"/>
      <family val="1"/>
    </font>
    <font>
      <sz val="14"/>
      <color indexed="8"/>
      <name val="Times New Roman"/>
      <family val="1"/>
    </font>
    <font>
      <b/>
      <sz val="22"/>
      <color indexed="63"/>
      <name val="바탕"/>
      <family val="1"/>
      <charset val="129"/>
    </font>
    <font>
      <sz val="22"/>
      <color indexed="8"/>
      <name val="바탕"/>
      <family val="1"/>
      <charset val="129"/>
    </font>
    <font>
      <sz val="22"/>
      <color theme="1"/>
      <name val="맑은 고딕"/>
      <family val="3"/>
      <charset val="129"/>
      <scheme val="minor"/>
    </font>
    <font>
      <sz val="22"/>
      <color indexed="63"/>
      <name val="바탕"/>
      <family val="1"/>
      <charset val="129"/>
    </font>
    <font>
      <b/>
      <sz val="24"/>
      <color indexed="63"/>
      <name val="바탕"/>
      <family val="1"/>
      <charset val="129"/>
    </font>
    <font>
      <b/>
      <sz val="18"/>
      <color indexed="63"/>
      <name val="바탕"/>
      <family val="1"/>
      <charset val="129"/>
    </font>
    <font>
      <sz val="16"/>
      <color indexed="8"/>
      <name val="바탕"/>
      <family val="1"/>
      <charset val="129"/>
    </font>
    <font>
      <b/>
      <sz val="16"/>
      <color indexed="8"/>
      <name val="바탕"/>
      <family val="1"/>
      <charset val="129"/>
    </font>
    <font>
      <sz val="11"/>
      <color theme="1"/>
      <name val="바탕"/>
      <family val="1"/>
      <charset val="129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9"/>
      <color rgb="FF333333"/>
      <name val="나눔고딕"/>
      <family val="3"/>
      <charset val="129"/>
    </font>
    <font>
      <b/>
      <sz val="11"/>
      <color theme="7"/>
      <name val="맑은 고딕"/>
      <family val="3"/>
      <charset val="129"/>
    </font>
    <font>
      <sz val="10"/>
      <color theme="7"/>
      <name val="맑은 고딕"/>
      <family val="3"/>
      <charset val="129"/>
      <scheme val="minor"/>
    </font>
    <font>
      <sz val="9"/>
      <color theme="7"/>
      <name val="나눔고딕"/>
      <family val="3"/>
      <charset val="129"/>
    </font>
    <font>
      <sz val="10"/>
      <color theme="7"/>
      <name val="맑은 고딕"/>
      <family val="3"/>
      <charset val="129"/>
    </font>
    <font>
      <b/>
      <sz val="14"/>
      <color theme="7"/>
      <name val="맑은 고딕"/>
      <family val="3"/>
      <charset val="129"/>
    </font>
    <font>
      <sz val="12"/>
      <color theme="7"/>
      <name val="맑은 고딕"/>
      <family val="3"/>
      <charset val="129"/>
    </font>
    <font>
      <sz val="10"/>
      <color rgb="FF8064A2"/>
      <name val="맑은 고딕"/>
      <family val="3"/>
      <charset val="129"/>
      <scheme val="minor"/>
    </font>
    <font>
      <b/>
      <sz val="10"/>
      <color rgb="FF8064A2"/>
      <name val="맑은 고딕"/>
      <family val="3"/>
      <charset val="129"/>
    </font>
    <font>
      <sz val="10"/>
      <color rgb="FF8064A2"/>
      <name val="맑은 고딕"/>
      <family val="3"/>
      <charset val="129"/>
    </font>
    <font>
      <b/>
      <sz val="11"/>
      <name val="맑은 고딕"/>
      <family val="3"/>
      <charset val="129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41" fontId="22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3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2" fillId="3" borderId="1" xfId="0" applyFont="1" applyFill="1" applyBorder="1" applyAlignment="1">
      <alignment vertical="top" wrapText="1"/>
    </xf>
    <xf numFmtId="176" fontId="2" fillId="0" borderId="1" xfId="0" applyNumberFormat="1" applyFont="1" applyBorder="1" applyAlignment="1">
      <alignment vertical="top"/>
    </xf>
    <xf numFmtId="0" fontId="2" fillId="3" borderId="3" xfId="0" applyFont="1" applyFill="1" applyBorder="1" applyAlignment="1">
      <alignment vertical="top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177" fontId="2" fillId="0" borderId="5" xfId="0" applyNumberFormat="1" applyFont="1" applyBorder="1" applyAlignment="1">
      <alignment vertical="top" wrapText="1"/>
    </xf>
    <xf numFmtId="0" fontId="11" fillId="0" borderId="0" xfId="2" applyFont="1" applyAlignment="1">
      <alignment horizontal="justify" vertical="center"/>
    </xf>
    <xf numFmtId="0" fontId="5" fillId="0" borderId="0" xfId="2">
      <alignment vertical="center"/>
    </xf>
    <xf numFmtId="0" fontId="12" fillId="0" borderId="0" xfId="2" applyFont="1">
      <alignment vertical="center"/>
    </xf>
    <xf numFmtId="0" fontId="14" fillId="0" borderId="0" xfId="2" applyFont="1" applyFill="1" applyAlignment="1">
      <alignment horizontal="left" vertical="center"/>
    </xf>
    <xf numFmtId="0" fontId="15" fillId="0" borderId="0" xfId="2" applyFont="1">
      <alignment vertical="center"/>
    </xf>
    <xf numFmtId="0" fontId="16" fillId="0" borderId="0" xfId="2" applyFont="1" applyFill="1" applyAlignment="1">
      <alignment horizontal="left" vertical="center"/>
    </xf>
    <xf numFmtId="0" fontId="17" fillId="0" borderId="0" xfId="2" applyFont="1" applyFill="1" applyAlignment="1">
      <alignment vertical="center"/>
    </xf>
    <xf numFmtId="0" fontId="16" fillId="0" borderId="0" xfId="2" applyFont="1" applyFill="1" applyAlignment="1">
      <alignment vertical="center"/>
    </xf>
    <xf numFmtId="0" fontId="18" fillId="5" borderId="1" xfId="2" applyFont="1" applyFill="1" applyBorder="1" applyAlignment="1">
      <alignment horizontal="center" vertical="center" wrapText="1"/>
    </xf>
    <xf numFmtId="0" fontId="23" fillId="0" borderId="0" xfId="4" applyFont="1">
      <alignment vertical="center"/>
    </xf>
    <xf numFmtId="0" fontId="24" fillId="0" borderId="0" xfId="4" applyFont="1">
      <alignment vertical="center"/>
    </xf>
    <xf numFmtId="0" fontId="23" fillId="0" borderId="0" xfId="4" applyFont="1" applyAlignment="1">
      <alignment horizontal="center" vertical="center"/>
    </xf>
    <xf numFmtId="0" fontId="23" fillId="0" borderId="0" xfId="4" applyFont="1" applyAlignment="1">
      <alignment horizontal="right" vertical="center"/>
    </xf>
    <xf numFmtId="0" fontId="25" fillId="0" borderId="0" xfId="4" applyFont="1" applyBorder="1" applyAlignment="1">
      <alignment horizontal="center" vertical="center" wrapText="1"/>
    </xf>
    <xf numFmtId="9" fontId="25" fillId="0" borderId="0" xfId="4" applyNumberFormat="1" applyFont="1" applyBorder="1" applyAlignment="1">
      <alignment horizontal="center" vertical="center"/>
    </xf>
    <xf numFmtId="0" fontId="25" fillId="0" borderId="0" xfId="4" applyFont="1" applyBorder="1" applyAlignment="1">
      <alignment vertical="center"/>
    </xf>
    <xf numFmtId="31" fontId="23" fillId="0" borderId="0" xfId="4" applyNumberFormat="1" applyFont="1" applyAlignment="1">
      <alignment horizontal="center" vertical="center"/>
    </xf>
    <xf numFmtId="0" fontId="18" fillId="5" borderId="1" xfId="2" applyFont="1" applyFill="1" applyBorder="1" applyAlignment="1">
      <alignment horizontal="center" vertical="center" wrapText="1" shrinkToFit="1"/>
    </xf>
    <xf numFmtId="0" fontId="13" fillId="0" borderId="0" xfId="2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8" fillId="0" borderId="0" xfId="0" applyFont="1">
      <alignment vertical="center"/>
    </xf>
    <xf numFmtId="0" fontId="29" fillId="6" borderId="1" xfId="2" quotePrefix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1" fillId="0" borderId="0" xfId="2" applyFont="1" applyFill="1" applyAlignment="1">
      <alignment horizontal="left" vertical="center"/>
    </xf>
    <xf numFmtId="0" fontId="18" fillId="5" borderId="1" xfId="2" applyFont="1" applyFill="1" applyBorder="1" applyAlignment="1">
      <alignment horizontal="center" vertical="center"/>
    </xf>
    <xf numFmtId="0" fontId="18" fillId="5" borderId="16" xfId="2" applyFont="1" applyFill="1" applyBorder="1" applyAlignment="1">
      <alignment horizontal="center" vertical="center" wrapText="1"/>
    </xf>
    <xf numFmtId="0" fontId="18" fillId="5" borderId="17" xfId="2" applyFont="1" applyFill="1" applyBorder="1" applyAlignment="1">
      <alignment horizontal="center" vertical="center" wrapText="1"/>
    </xf>
    <xf numFmtId="0" fontId="30" fillId="0" borderId="0" xfId="2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4" fillId="0" borderId="0" xfId="4" applyFont="1" applyAlignment="1">
      <alignment horizontal="left" vertical="center"/>
    </xf>
    <xf numFmtId="0" fontId="24" fillId="0" borderId="0" xfId="4" applyFont="1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43" fontId="2" fillId="0" borderId="0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5" fillId="9" borderId="0" xfId="0" applyFont="1" applyFill="1">
      <alignment vertical="center"/>
    </xf>
    <xf numFmtId="0" fontId="5" fillId="0" borderId="0" xfId="0" applyFont="1" applyBorder="1">
      <alignment vertical="center"/>
    </xf>
    <xf numFmtId="0" fontId="2" fillId="3" borderId="1" xfId="0" applyFont="1" applyFill="1" applyBorder="1" applyAlignment="1">
      <alignment vertical="center" wrapText="1"/>
    </xf>
    <xf numFmtId="177" fontId="2" fillId="0" borderId="10" xfId="0" applyNumberFormat="1" applyFont="1" applyBorder="1" applyAlignment="1">
      <alignment vertical="top" wrapText="1"/>
    </xf>
    <xf numFmtId="0" fontId="31" fillId="0" borderId="0" xfId="0" applyFont="1" applyBorder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" fillId="10" borderId="36" xfId="0" applyFont="1" applyFill="1" applyBorder="1" applyAlignment="1">
      <alignment horizontal="center" vertical="top" wrapText="1" shrinkToFit="1"/>
    </xf>
    <xf numFmtId="0" fontId="2" fillId="0" borderId="37" xfId="0" applyFont="1" applyFill="1" applyBorder="1" applyAlignment="1">
      <alignment horizontal="center" vertical="top" wrapText="1" shrinkToFit="1"/>
    </xf>
    <xf numFmtId="0" fontId="31" fillId="8" borderId="23" xfId="0" applyFont="1" applyFill="1" applyBorder="1">
      <alignment vertical="center"/>
    </xf>
    <xf numFmtId="0" fontId="32" fillId="10" borderId="38" xfId="0" applyFont="1" applyFill="1" applyBorder="1" applyAlignment="1">
      <alignment horizontal="center"/>
    </xf>
    <xf numFmtId="0" fontId="8" fillId="0" borderId="23" xfId="0" applyFont="1" applyBorder="1">
      <alignment vertical="center"/>
    </xf>
    <xf numFmtId="0" fontId="5" fillId="0" borderId="23" xfId="0" applyFont="1" applyBorder="1">
      <alignment vertical="center"/>
    </xf>
    <xf numFmtId="0" fontId="2" fillId="0" borderId="13" xfId="0" applyFont="1" applyBorder="1" applyAlignment="1">
      <alignment horizontal="center"/>
    </xf>
    <xf numFmtId="0" fontId="34" fillId="0" borderId="0" xfId="2" applyFont="1" applyFill="1" applyAlignment="1">
      <alignment horizontal="left" vertical="center"/>
    </xf>
    <xf numFmtId="0" fontId="35" fillId="0" borderId="0" xfId="0" applyFont="1">
      <alignment vertical="center"/>
    </xf>
    <xf numFmtId="0" fontId="31" fillId="8" borderId="23" xfId="0" applyFont="1" applyFill="1" applyBorder="1" applyAlignment="1">
      <alignment horizontal="center" vertical="center"/>
    </xf>
    <xf numFmtId="0" fontId="2" fillId="10" borderId="29" xfId="0" applyFont="1" applyFill="1" applyBorder="1" applyAlignment="1" applyProtection="1">
      <alignment horizontal="center" vertical="center"/>
      <protection locked="0"/>
    </xf>
    <xf numFmtId="0" fontId="2" fillId="10" borderId="31" xfId="0" applyFont="1" applyFill="1" applyBorder="1" applyAlignment="1" applyProtection="1">
      <alignment horizontal="center" vertical="center"/>
      <protection locked="0"/>
    </xf>
    <xf numFmtId="0" fontId="2" fillId="10" borderId="32" xfId="0" applyFont="1" applyFill="1" applyBorder="1" applyAlignment="1" applyProtection="1">
      <alignment horizontal="center" vertical="center"/>
      <protection locked="0"/>
    </xf>
    <xf numFmtId="177" fontId="5" fillId="0" borderId="24" xfId="0" applyNumberFormat="1" applyFont="1" applyBorder="1">
      <alignment vertical="center"/>
    </xf>
    <xf numFmtId="177" fontId="5" fillId="0" borderId="25" xfId="0" applyNumberFormat="1" applyFont="1" applyBorder="1">
      <alignment vertical="center"/>
    </xf>
    <xf numFmtId="177" fontId="5" fillId="0" borderId="27" xfId="0" applyNumberFormat="1" applyFont="1" applyBorder="1">
      <alignment vertical="center"/>
    </xf>
    <xf numFmtId="177" fontId="5" fillId="0" borderId="26" xfId="0" applyNumberFormat="1" applyFont="1" applyBorder="1">
      <alignment vertical="center"/>
    </xf>
    <xf numFmtId="177" fontId="2" fillId="4" borderId="1" xfId="0" applyNumberFormat="1" applyFont="1" applyFill="1" applyBorder="1">
      <alignment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177" fontId="20" fillId="7" borderId="17" xfId="0" applyNumberFormat="1" applyFont="1" applyFill="1" applyBorder="1" applyAlignment="1">
      <alignment horizontal="right" vertical="center"/>
    </xf>
    <xf numFmtId="179" fontId="29" fillId="0" borderId="1" xfId="2" applyNumberFormat="1" applyFont="1" applyBorder="1">
      <alignment vertical="center"/>
    </xf>
    <xf numFmtId="0" fontId="29" fillId="6" borderId="1" xfId="2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8" fillId="5" borderId="2" xfId="2" applyFont="1" applyFill="1" applyBorder="1" applyAlignment="1">
      <alignment horizontal="center" vertical="center" wrapText="1"/>
    </xf>
    <xf numFmtId="0" fontId="18" fillId="5" borderId="4" xfId="2" applyFont="1" applyFill="1" applyBorder="1" applyAlignment="1">
      <alignment horizontal="center" vertical="center" wrapText="1"/>
    </xf>
    <xf numFmtId="41" fontId="20" fillId="5" borderId="2" xfId="3" applyFont="1" applyFill="1" applyBorder="1" applyAlignment="1">
      <alignment horizontal="center" vertical="center" wrapText="1"/>
    </xf>
    <xf numFmtId="41" fontId="20" fillId="5" borderId="4" xfId="3" applyFont="1" applyFill="1" applyBorder="1" applyAlignment="1">
      <alignment horizontal="center" vertical="center" wrapText="1"/>
    </xf>
    <xf numFmtId="0" fontId="18" fillId="5" borderId="8" xfId="2" applyFont="1" applyFill="1" applyBorder="1" applyAlignment="1">
      <alignment horizontal="center" vertical="center" wrapText="1"/>
    </xf>
    <xf numFmtId="0" fontId="18" fillId="5" borderId="11" xfId="2" applyFont="1" applyFill="1" applyBorder="1" applyAlignment="1">
      <alignment horizontal="center" vertical="center" wrapText="1"/>
    </xf>
    <xf numFmtId="41" fontId="20" fillId="5" borderId="9" xfId="3" applyFont="1" applyFill="1" applyBorder="1" applyAlignment="1">
      <alignment horizontal="center" vertical="center" wrapText="1"/>
    </xf>
    <xf numFmtId="41" fontId="20" fillId="5" borderId="12" xfId="3" applyFont="1" applyFill="1" applyBorder="1" applyAlignment="1">
      <alignment horizontal="center" vertical="center" wrapText="1"/>
    </xf>
    <xf numFmtId="0" fontId="31" fillId="0" borderId="0" xfId="0" applyFont="1">
      <alignment vertical="center"/>
    </xf>
    <xf numFmtId="0" fontId="4" fillId="2" borderId="23" xfId="0" applyFont="1" applyFill="1" applyBorder="1" applyAlignment="1">
      <alignment horizontal="center" vertical="center"/>
    </xf>
    <xf numFmtId="0" fontId="2" fillId="10" borderId="30" xfId="0" applyFont="1" applyFill="1" applyBorder="1" applyAlignment="1" applyProtection="1">
      <alignment horizontal="center" vertical="center"/>
      <protection locked="0"/>
    </xf>
    <xf numFmtId="0" fontId="2" fillId="10" borderId="28" xfId="0" applyFont="1" applyFill="1" applyBorder="1" applyAlignment="1" applyProtection="1">
      <alignment horizontal="center" vertical="center"/>
      <protection locked="0"/>
    </xf>
    <xf numFmtId="0" fontId="2" fillId="10" borderId="33" xfId="0" applyFont="1" applyFill="1" applyBorder="1" applyAlignment="1" applyProtection="1">
      <alignment horizontal="center" vertical="center"/>
      <protection locked="0"/>
    </xf>
    <xf numFmtId="0" fontId="5" fillId="0" borderId="1" xfId="2" applyBorder="1" applyAlignment="1">
      <alignment vertical="center"/>
    </xf>
    <xf numFmtId="0" fontId="5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7" fillId="0" borderId="0" xfId="0" applyFont="1" applyAlignment="1">
      <alignment vertical="top"/>
    </xf>
    <xf numFmtId="0" fontId="0" fillId="0" borderId="0" xfId="0">
      <alignment vertical="center"/>
    </xf>
    <xf numFmtId="0" fontId="2" fillId="0" borderId="4" xfId="0" applyFont="1" applyBorder="1" applyAlignment="1">
      <alignment horizontal="center" vertical="top" wrapText="1"/>
    </xf>
    <xf numFmtId="0" fontId="21" fillId="6" borderId="11" xfId="2" applyFont="1" applyFill="1" applyBorder="1" applyAlignment="1">
      <alignment horizontal="left" vertical="center"/>
    </xf>
    <xf numFmtId="181" fontId="32" fillId="10" borderId="34" xfId="0" applyNumberFormat="1" applyFont="1" applyFill="1" applyBorder="1" applyAlignment="1" applyProtection="1">
      <alignment horizontal="center" vertical="center"/>
      <protection locked="0"/>
    </xf>
    <xf numFmtId="181" fontId="32" fillId="3" borderId="35" xfId="0" applyNumberFormat="1" applyFont="1" applyFill="1" applyBorder="1" applyAlignment="1" applyProtection="1">
      <alignment horizontal="center" vertical="center"/>
      <protection locked="0"/>
    </xf>
    <xf numFmtId="181" fontId="31" fillId="10" borderId="35" xfId="0" applyNumberFormat="1" applyFont="1" applyFill="1" applyBorder="1" applyAlignment="1" applyProtection="1">
      <alignment horizontal="center" vertical="center"/>
      <protection locked="0"/>
    </xf>
    <xf numFmtId="182" fontId="5" fillId="0" borderId="0" xfId="0" applyNumberFormat="1" applyFont="1">
      <alignment vertical="center"/>
    </xf>
    <xf numFmtId="0" fontId="38" fillId="0" borderId="42" xfId="2" applyFont="1" applyBorder="1" applyAlignment="1">
      <alignment horizontal="center" vertical="center" wrapText="1"/>
    </xf>
    <xf numFmtId="0" fontId="0" fillId="0" borderId="0" xfId="0">
      <alignment vertical="center"/>
    </xf>
    <xf numFmtId="0" fontId="21" fillId="6" borderId="13" xfId="2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21" fillId="6" borderId="0" xfId="2" applyFont="1" applyFill="1" applyBorder="1" applyAlignment="1">
      <alignment horizontal="left" vertical="center"/>
    </xf>
    <xf numFmtId="0" fontId="21" fillId="6" borderId="0" xfId="2" quotePrefix="1" applyFont="1" applyFill="1" applyBorder="1" applyAlignment="1">
      <alignment horizontal="left" vertical="center"/>
    </xf>
    <xf numFmtId="0" fontId="37" fillId="0" borderId="0" xfId="2" applyFont="1" applyAlignment="1">
      <alignment horizontal="center" vertical="center" wrapText="1"/>
    </xf>
    <xf numFmtId="177" fontId="41" fillId="0" borderId="1" xfId="0" quotePrefix="1" applyNumberFormat="1" applyFont="1" applyBorder="1" applyAlignment="1">
      <alignment horizontal="center" vertical="center" wrapText="1"/>
    </xf>
    <xf numFmtId="0" fontId="28" fillId="0" borderId="0" xfId="0" applyFont="1">
      <alignment vertical="center"/>
    </xf>
    <xf numFmtId="0" fontId="43" fillId="0" borderId="0" xfId="2" applyFont="1" applyAlignment="1">
      <alignment horizontal="justify" vertical="center"/>
    </xf>
    <xf numFmtId="0" fontId="44" fillId="0" borderId="0" xfId="2" applyFont="1">
      <alignment vertical="center"/>
    </xf>
    <xf numFmtId="0" fontId="42" fillId="0" borderId="0" xfId="2" applyFont="1" applyBorder="1" applyAlignment="1">
      <alignment horizontal="left" vertical="center"/>
    </xf>
    <xf numFmtId="0" fontId="45" fillId="0" borderId="0" xfId="2" applyFont="1" applyBorder="1" applyAlignment="1">
      <alignment horizontal="right" vertical="center"/>
    </xf>
    <xf numFmtId="0" fontId="47" fillId="0" borderId="0" xfId="2" applyFont="1" applyBorder="1" applyAlignment="1">
      <alignment horizontal="left" vertical="center"/>
    </xf>
    <xf numFmtId="0" fontId="37" fillId="0" borderId="6" xfId="10" applyNumberFormat="1" applyFont="1" applyBorder="1" applyAlignment="1">
      <alignment horizontal="left" vertical="center" wrapText="1"/>
    </xf>
    <xf numFmtId="0" fontId="28" fillId="0" borderId="0" xfId="0" applyFont="1">
      <alignment vertical="center"/>
    </xf>
    <xf numFmtId="0" fontId="0" fillId="0" borderId="0" xfId="0">
      <alignment vertical="center"/>
    </xf>
    <xf numFmtId="0" fontId="51" fillId="0" borderId="0" xfId="0" applyFont="1" applyBorder="1" applyAlignment="1">
      <alignment vertical="center"/>
    </xf>
    <xf numFmtId="0" fontId="33" fillId="8" borderId="41" xfId="0" applyFont="1" applyFill="1" applyBorder="1" applyAlignment="1">
      <alignment horizontal="center" vertical="center"/>
    </xf>
    <xf numFmtId="0" fontId="33" fillId="8" borderId="41" xfId="0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0" xfId="0" applyFont="1">
      <alignment vertical="center"/>
    </xf>
    <xf numFmtId="3" fontId="9" fillId="0" borderId="0" xfId="0" applyNumberFormat="1" applyFont="1">
      <alignment vertical="center"/>
    </xf>
    <xf numFmtId="14" fontId="9" fillId="0" borderId="0" xfId="0" applyNumberFormat="1" applyFont="1">
      <alignment vertical="center"/>
    </xf>
    <xf numFmtId="0" fontId="3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3" fillId="8" borderId="0" xfId="0" applyFont="1" applyFill="1" applyAlignment="1">
      <alignment horizontal="center" vertical="center"/>
    </xf>
    <xf numFmtId="0" fontId="52" fillId="8" borderId="0" xfId="0" applyFont="1" applyFill="1" applyAlignment="1">
      <alignment horizontal="center" vertical="center"/>
    </xf>
    <xf numFmtId="0" fontId="52" fillId="8" borderId="0" xfId="0" applyFont="1" applyFill="1" applyAlignment="1">
      <alignment horizontal="left" vertical="center"/>
    </xf>
    <xf numFmtId="3" fontId="33" fillId="8" borderId="0" xfId="0" applyNumberFormat="1" applyFont="1" applyFill="1" applyAlignment="1">
      <alignment horizontal="right" vertical="center"/>
    </xf>
    <xf numFmtId="14" fontId="9" fillId="8" borderId="0" xfId="0" applyNumberFormat="1" applyFont="1" applyFill="1" applyAlignment="1">
      <alignment horizontal="center" vertical="center"/>
    </xf>
    <xf numFmtId="0" fontId="0" fillId="0" borderId="1" xfId="0" applyBorder="1">
      <alignment vertical="center"/>
    </xf>
    <xf numFmtId="0" fontId="9" fillId="0" borderId="0" xfId="0" applyFont="1" applyFill="1" applyAlignment="1">
      <alignment horizontal="center" vertical="center"/>
    </xf>
    <xf numFmtId="0" fontId="53" fillId="0" borderId="0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32" fillId="8" borderId="46" xfId="0" applyFont="1" applyFill="1" applyBorder="1" applyAlignment="1">
      <alignment horizontal="center" vertical="center" wrapText="1"/>
    </xf>
    <xf numFmtId="0" fontId="9" fillId="8" borderId="46" xfId="0" applyFont="1" applyFill="1" applyBorder="1">
      <alignment vertical="center"/>
    </xf>
    <xf numFmtId="3" fontId="32" fillId="8" borderId="46" xfId="0" applyNumberFormat="1" applyFont="1" applyFill="1" applyBorder="1" applyAlignment="1">
      <alignment horizontal="right" vertical="center" wrapText="1"/>
    </xf>
    <xf numFmtId="3" fontId="0" fillId="0" borderId="1" xfId="0" applyNumberFormat="1" applyBorder="1">
      <alignment vertical="center"/>
    </xf>
    <xf numFmtId="0" fontId="33" fillId="12" borderId="6" xfId="0" applyFont="1" applyFill="1" applyBorder="1" applyAlignment="1">
      <alignment horizontal="center" vertical="center"/>
    </xf>
    <xf numFmtId="0" fontId="33" fillId="12" borderId="6" xfId="0" applyFont="1" applyFill="1" applyBorder="1" applyAlignment="1">
      <alignment horizontal="right" vertical="center"/>
    </xf>
    <xf numFmtId="0" fontId="5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32" fillId="12" borderId="6" xfId="0" applyFont="1" applyFill="1" applyBorder="1" applyAlignment="1">
      <alignment horizontal="center" vertical="center" wrapText="1"/>
    </xf>
    <xf numFmtId="0" fontId="0" fillId="12" borderId="6" xfId="0" applyFill="1" applyBorder="1">
      <alignment vertical="center"/>
    </xf>
    <xf numFmtId="3" fontId="32" fillId="12" borderId="6" xfId="0" applyNumberFormat="1" applyFont="1" applyFill="1" applyBorder="1" applyAlignment="1">
      <alignment horizontal="right" vertical="center" wrapText="1"/>
    </xf>
    <xf numFmtId="0" fontId="2" fillId="0" borderId="36" xfId="0" applyFont="1" applyFill="1" applyBorder="1" applyAlignment="1">
      <alignment horizontal="center" vertical="top" wrapText="1" shrinkToFit="1"/>
    </xf>
    <xf numFmtId="0" fontId="28" fillId="0" borderId="0" xfId="0" applyFont="1">
      <alignment vertical="center"/>
    </xf>
    <xf numFmtId="0" fontId="37" fillId="11" borderId="1" xfId="2" applyFont="1" applyFill="1" applyBorder="1" applyAlignment="1">
      <alignment horizontal="center" vertical="center" wrapText="1"/>
    </xf>
    <xf numFmtId="0" fontId="28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3" borderId="0" xfId="0" applyFill="1" applyBorder="1">
      <alignment vertical="center"/>
    </xf>
    <xf numFmtId="0" fontId="28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32" fillId="0" borderId="38" xfId="0" applyFont="1" applyFill="1" applyBorder="1" applyAlignment="1">
      <alignment horizontal="center"/>
    </xf>
    <xf numFmtId="181" fontId="32" fillId="10" borderId="35" xfId="0" applyNumberFormat="1" applyFont="1" applyFill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181" fontId="32" fillId="3" borderId="40" xfId="0" applyNumberFormat="1" applyFont="1" applyFill="1" applyBorder="1" applyAlignment="1" applyProtection="1">
      <alignment horizontal="center" vertical="center"/>
      <protection locked="0"/>
    </xf>
    <xf numFmtId="14" fontId="14" fillId="0" borderId="0" xfId="2" applyNumberFormat="1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76" fontId="18" fillId="3" borderId="0" xfId="0" applyNumberFormat="1" applyFont="1" applyFill="1" applyBorder="1" applyAlignment="1">
      <alignment horizontal="center" vertical="center"/>
    </xf>
    <xf numFmtId="179" fontId="20" fillId="7" borderId="1" xfId="2" applyNumberFormat="1" applyFont="1" applyFill="1" applyBorder="1">
      <alignment vertical="center"/>
    </xf>
    <xf numFmtId="0" fontId="18" fillId="13" borderId="19" xfId="2" applyFont="1" applyFill="1" applyBorder="1" applyAlignment="1">
      <alignment horizontal="center" vertical="center" wrapText="1"/>
    </xf>
    <xf numFmtId="0" fontId="26" fillId="13" borderId="20" xfId="2" applyFont="1" applyFill="1" applyBorder="1" applyAlignment="1">
      <alignment horizontal="center" vertical="center" wrapText="1"/>
    </xf>
    <xf numFmtId="179" fontId="20" fillId="13" borderId="21" xfId="2" applyNumberFormat="1" applyFont="1" applyFill="1" applyBorder="1">
      <alignment vertical="center"/>
    </xf>
    <xf numFmtId="179" fontId="29" fillId="0" borderId="7" xfId="2" applyNumberFormat="1" applyFont="1" applyBorder="1">
      <alignment vertical="center"/>
    </xf>
    <xf numFmtId="0" fontId="18" fillId="5" borderId="19" xfId="2" applyFont="1" applyFill="1" applyBorder="1" applyAlignment="1">
      <alignment horizontal="center" vertical="center"/>
    </xf>
    <xf numFmtId="0" fontId="18" fillId="5" borderId="20" xfId="2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 applyFill="1" applyBorder="1">
      <alignment vertical="center"/>
    </xf>
    <xf numFmtId="177" fontId="41" fillId="0" borderId="0" xfId="0" quotePrefix="1" applyNumberFormat="1" applyFont="1" applyBorder="1" applyAlignment="1">
      <alignment horizontal="center" vertical="center" wrapText="1"/>
    </xf>
    <xf numFmtId="0" fontId="37" fillId="0" borderId="0" xfId="10" applyNumberFormat="1" applyFont="1" applyBorder="1" applyAlignment="1">
      <alignment horizontal="left" vertical="center" wrapText="1"/>
    </xf>
    <xf numFmtId="0" fontId="38" fillId="0" borderId="0" xfId="2" applyFont="1" applyBorder="1" applyAlignment="1">
      <alignment horizontal="center" vertical="center" wrapText="1"/>
    </xf>
    <xf numFmtId="179" fontId="29" fillId="0" borderId="1" xfId="2" applyNumberFormat="1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4" fillId="0" borderId="0" xfId="0" applyFont="1" applyAlignment="1">
      <alignment horizontal="center" vertical="center"/>
    </xf>
    <xf numFmtId="0" fontId="2" fillId="10" borderId="36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83" fontId="58" fillId="10" borderId="51" xfId="0" applyNumberFormat="1" applyFont="1" applyFill="1" applyBorder="1" applyAlignment="1">
      <alignment horizontal="right" vertical="center" wrapText="1"/>
    </xf>
    <xf numFmtId="0" fontId="49" fillId="0" borderId="0" xfId="2" applyFont="1" applyAlignment="1">
      <alignment vertical="center" wrapText="1"/>
    </xf>
    <xf numFmtId="0" fontId="49" fillId="0" borderId="0" xfId="2" applyFont="1" applyAlignment="1">
      <alignment vertical="center"/>
    </xf>
    <xf numFmtId="0" fontId="49" fillId="0" borderId="0" xfId="2" applyFont="1" applyAlignment="1">
      <alignment horizontal="left" vertical="center"/>
    </xf>
    <xf numFmtId="0" fontId="49" fillId="0" borderId="0" xfId="2" applyFont="1" applyAlignment="1">
      <alignment horizontal="right" vertical="center" wrapText="1"/>
    </xf>
    <xf numFmtId="177" fontId="5" fillId="0" borderId="0" xfId="0" applyNumberFormat="1" applyFont="1">
      <alignment vertical="center"/>
    </xf>
    <xf numFmtId="0" fontId="59" fillId="14" borderId="7" xfId="2" applyFont="1" applyFill="1" applyBorder="1" applyAlignment="1">
      <alignment horizontal="center" vertical="center" wrapText="1"/>
    </xf>
    <xf numFmtId="0" fontId="59" fillId="14" borderId="1" xfId="2" applyFont="1" applyFill="1" applyBorder="1" applyAlignment="1">
      <alignment horizontal="center" vertical="center" shrinkToFit="1"/>
    </xf>
    <xf numFmtId="0" fontId="60" fillId="15" borderId="1" xfId="0" quotePrefix="1" applyFont="1" applyFill="1" applyBorder="1" applyAlignment="1">
      <alignment horizontal="center" vertical="center" wrapText="1"/>
    </xf>
    <xf numFmtId="0" fontId="60" fillId="15" borderId="1" xfId="0" applyFont="1" applyFill="1" applyBorder="1" applyAlignment="1">
      <alignment horizontal="center" vertical="center" shrinkToFit="1"/>
    </xf>
    <xf numFmtId="177" fontId="66" fillId="15" borderId="21" xfId="0" applyNumberFormat="1" applyFont="1" applyFill="1" applyBorder="1" applyAlignment="1">
      <alignment horizontal="center" vertical="center"/>
    </xf>
    <xf numFmtId="177" fontId="62" fillId="15" borderId="7" xfId="0" applyNumberFormat="1" applyFont="1" applyFill="1" applyBorder="1" applyAlignment="1">
      <alignment horizontal="center" vertical="center"/>
    </xf>
    <xf numFmtId="14" fontId="63" fillId="15" borderId="0" xfId="2" applyNumberFormat="1" applyFont="1" applyFill="1" applyAlignment="1">
      <alignment horizontal="center" vertical="center"/>
    </xf>
    <xf numFmtId="0" fontId="64" fillId="15" borderId="0" xfId="2" applyFont="1" applyFill="1" applyAlignment="1">
      <alignment horizontal="right" vertical="center"/>
    </xf>
    <xf numFmtId="41" fontId="62" fillId="3" borderId="7" xfId="0" applyNumberFormat="1" applyFont="1" applyFill="1" applyBorder="1" applyAlignment="1">
      <alignment vertical="center"/>
    </xf>
    <xf numFmtId="0" fontId="29" fillId="6" borderId="2" xfId="2" quotePrefix="1" applyFont="1" applyFill="1" applyBorder="1" applyAlignment="1">
      <alignment horizontal="center" vertical="center"/>
    </xf>
    <xf numFmtId="0" fontId="60" fillId="15" borderId="2" xfId="0" applyFont="1" applyFill="1" applyBorder="1" applyAlignment="1">
      <alignment horizontal="center" vertical="center" shrinkToFit="1"/>
    </xf>
    <xf numFmtId="177" fontId="20" fillId="7" borderId="53" xfId="0" applyNumberFormat="1" applyFont="1" applyFill="1" applyBorder="1" applyAlignment="1">
      <alignment horizontal="right" vertical="center"/>
    </xf>
    <xf numFmtId="177" fontId="66" fillId="15" borderId="54" xfId="0" applyNumberFormat="1" applyFont="1" applyFill="1" applyBorder="1" applyAlignment="1">
      <alignment horizontal="center" vertical="center"/>
    </xf>
    <xf numFmtId="179" fontId="29" fillId="0" borderId="9" xfId="2" applyNumberFormat="1" applyFont="1" applyBorder="1">
      <alignment vertical="center"/>
    </xf>
    <xf numFmtId="179" fontId="29" fillId="0" borderId="2" xfId="2" applyNumberFormat="1" applyFont="1" applyBorder="1">
      <alignment vertical="center"/>
    </xf>
    <xf numFmtId="179" fontId="29" fillId="0" borderId="2" xfId="2" applyNumberFormat="1" applyFont="1" applyFill="1" applyBorder="1">
      <alignment vertical="center"/>
    </xf>
    <xf numFmtId="179" fontId="20" fillId="7" borderId="2" xfId="2" applyNumberFormat="1" applyFont="1" applyFill="1" applyBorder="1">
      <alignment vertical="center"/>
    </xf>
    <xf numFmtId="179" fontId="20" fillId="13" borderId="54" xfId="2" applyNumberFormat="1" applyFont="1" applyFill="1" applyBorder="1">
      <alignment vertical="center"/>
    </xf>
    <xf numFmtId="41" fontId="62" fillId="3" borderId="9" xfId="0" applyNumberFormat="1" applyFont="1" applyFill="1" applyBorder="1" applyAlignment="1">
      <alignment vertical="center"/>
    </xf>
    <xf numFmtId="177" fontId="62" fillId="15" borderId="9" xfId="0" applyNumberFormat="1" applyFont="1" applyFill="1" applyBorder="1" applyAlignment="1">
      <alignment horizontal="center" vertical="center"/>
    </xf>
    <xf numFmtId="176" fontId="18" fillId="10" borderId="4" xfId="0" applyNumberFormat="1" applyFont="1" applyFill="1" applyBorder="1" applyAlignment="1">
      <alignment horizontal="center" vertical="center"/>
    </xf>
    <xf numFmtId="0" fontId="18" fillId="10" borderId="4" xfId="0" applyFont="1" applyFill="1" applyBorder="1" applyAlignment="1">
      <alignment horizontal="center" vertical="center"/>
    </xf>
    <xf numFmtId="41" fontId="62" fillId="3" borderId="1" xfId="0" applyNumberFormat="1" applyFont="1" applyFill="1" applyBorder="1" applyAlignment="1">
      <alignment vertical="center"/>
    </xf>
    <xf numFmtId="177" fontId="62" fillId="15" borderId="1" xfId="0" applyNumberFormat="1" applyFont="1" applyFill="1" applyBorder="1" applyAlignment="1">
      <alignment horizontal="center" vertical="center"/>
    </xf>
    <xf numFmtId="0" fontId="29" fillId="6" borderId="11" xfId="2" quotePrefix="1" applyFont="1" applyFill="1" applyBorder="1" applyAlignment="1">
      <alignment horizontal="center" vertical="center"/>
    </xf>
    <xf numFmtId="0" fontId="18" fillId="5" borderId="5" xfId="2" applyFont="1" applyFill="1" applyBorder="1" applyAlignment="1">
      <alignment horizontal="center" vertical="center"/>
    </xf>
    <xf numFmtId="179" fontId="20" fillId="7" borderId="5" xfId="2" applyNumberFormat="1" applyFont="1" applyFill="1" applyBorder="1">
      <alignment vertical="center"/>
    </xf>
    <xf numFmtId="179" fontId="20" fillId="7" borderId="8" xfId="2" applyNumberFormat="1" applyFont="1" applyFill="1" applyBorder="1">
      <alignment vertical="center"/>
    </xf>
    <xf numFmtId="183" fontId="61" fillId="15" borderId="56" xfId="0" applyNumberFormat="1" applyFont="1" applyFill="1" applyBorder="1" applyAlignment="1">
      <alignment horizontal="right" vertical="center" wrapText="1"/>
    </xf>
    <xf numFmtId="183" fontId="61" fillId="15" borderId="57" xfId="0" applyNumberFormat="1" applyFont="1" applyFill="1" applyBorder="1" applyAlignment="1">
      <alignment horizontal="right" vertical="center" wrapText="1"/>
    </xf>
    <xf numFmtId="183" fontId="61" fillId="15" borderId="58" xfId="0" applyNumberFormat="1" applyFont="1" applyFill="1" applyBorder="1" applyAlignment="1">
      <alignment horizontal="right" vertical="center" wrapText="1"/>
    </xf>
    <xf numFmtId="183" fontId="61" fillId="15" borderId="7" xfId="0" applyNumberFormat="1" applyFont="1" applyFill="1" applyBorder="1" applyAlignment="1">
      <alignment horizontal="right" vertical="center" wrapText="1"/>
    </xf>
    <xf numFmtId="179" fontId="20" fillId="13" borderId="59" xfId="2" applyNumberFormat="1" applyFont="1" applyFill="1" applyBorder="1">
      <alignment vertical="center"/>
    </xf>
    <xf numFmtId="177" fontId="66" fillId="15" borderId="59" xfId="0" applyNumberFormat="1" applyFont="1" applyFill="1" applyBorder="1" applyAlignment="1">
      <alignment horizontal="center" vertical="center"/>
    </xf>
    <xf numFmtId="0" fontId="60" fillId="15" borderId="5" xfId="0" applyFont="1" applyFill="1" applyBorder="1" applyAlignment="1">
      <alignment horizontal="center" vertical="center" shrinkToFit="1"/>
    </xf>
    <xf numFmtId="0" fontId="65" fillId="15" borderId="5" xfId="0" applyFont="1" applyFill="1" applyBorder="1" applyAlignment="1">
      <alignment horizontal="center" vertical="center" shrinkToFit="1"/>
    </xf>
    <xf numFmtId="177" fontId="20" fillId="7" borderId="62" xfId="0" applyNumberFormat="1" applyFont="1" applyFill="1" applyBorder="1" applyAlignment="1">
      <alignment horizontal="right" vertical="center"/>
    </xf>
    <xf numFmtId="179" fontId="29" fillId="0" borderId="16" xfId="2" applyNumberFormat="1" applyFont="1" applyBorder="1">
      <alignment vertical="center"/>
    </xf>
    <xf numFmtId="179" fontId="67" fillId="15" borderId="16" xfId="4" applyNumberFormat="1" applyFont="1" applyFill="1" applyBorder="1" applyAlignment="1">
      <alignment horizontal="right" vertical="center"/>
    </xf>
    <xf numFmtId="179" fontId="67" fillId="15" borderId="1" xfId="4" applyNumberFormat="1" applyFont="1" applyFill="1" applyBorder="1" applyAlignment="1">
      <alignment horizontal="right" vertical="center"/>
    </xf>
    <xf numFmtId="178" fontId="67" fillId="15" borderId="1" xfId="4" applyNumberFormat="1" applyFont="1" applyFill="1" applyBorder="1" applyAlignment="1">
      <alignment horizontal="right" vertical="center"/>
    </xf>
    <xf numFmtId="179" fontId="67" fillId="15" borderId="52" xfId="4" applyNumberFormat="1" applyFont="1" applyFill="1" applyBorder="1" applyAlignment="1">
      <alignment horizontal="right" vertical="center"/>
    </xf>
    <xf numFmtId="179" fontId="67" fillId="15" borderId="2" xfId="4" applyNumberFormat="1" applyFont="1" applyFill="1" applyBorder="1" applyAlignment="1">
      <alignment horizontal="right" vertical="center"/>
    </xf>
    <xf numFmtId="178" fontId="67" fillId="15" borderId="2" xfId="4" applyNumberFormat="1" applyFont="1" applyFill="1" applyBorder="1" applyAlignment="1">
      <alignment horizontal="right" vertical="center"/>
    </xf>
    <xf numFmtId="179" fontId="67" fillId="15" borderId="60" xfId="4" applyNumberFormat="1" applyFont="1" applyFill="1" applyBorder="1" applyAlignment="1">
      <alignment horizontal="right" vertical="center"/>
    </xf>
    <xf numFmtId="179" fontId="67" fillId="15" borderId="61" xfId="4" applyNumberFormat="1" applyFont="1" applyFill="1" applyBorder="1" applyAlignment="1">
      <alignment horizontal="right" vertical="center"/>
    </xf>
    <xf numFmtId="178" fontId="67" fillId="15" borderId="61" xfId="4" applyNumberFormat="1" applyFont="1" applyFill="1" applyBorder="1" applyAlignment="1">
      <alignment horizontal="right" vertical="center"/>
    </xf>
    <xf numFmtId="177" fontId="67" fillId="15" borderId="7" xfId="0" applyNumberFormat="1" applyFont="1" applyFill="1" applyBorder="1" applyAlignment="1">
      <alignment horizontal="center" vertical="center"/>
    </xf>
    <xf numFmtId="177" fontId="67" fillId="15" borderId="1" xfId="0" applyNumberFormat="1" applyFont="1" applyFill="1" applyBorder="1" applyAlignment="1">
      <alignment horizontal="center" vertical="center"/>
    </xf>
    <xf numFmtId="0" fontId="60" fillId="15" borderId="1" xfId="0" applyFont="1" applyFill="1" applyBorder="1" applyAlignment="1">
      <alignment horizontal="center" vertical="center" wrapText="1" shrinkToFit="1"/>
    </xf>
    <xf numFmtId="42" fontId="40" fillId="0" borderId="5" xfId="10" applyFont="1" applyBorder="1" applyAlignment="1">
      <alignment horizontal="left" vertical="center" wrapText="1"/>
    </xf>
    <xf numFmtId="42" fontId="40" fillId="0" borderId="7" xfId="10" applyFont="1" applyBorder="1" applyAlignment="1">
      <alignment horizontal="left" vertical="center" wrapText="1"/>
    </xf>
    <xf numFmtId="0" fontId="36" fillId="0" borderId="43" xfId="2" quotePrefix="1" applyFont="1" applyBorder="1" applyAlignment="1">
      <alignment horizontal="center" vertical="center" wrapText="1"/>
    </xf>
    <xf numFmtId="0" fontId="50" fillId="0" borderId="7" xfId="0" applyFont="1" applyBorder="1">
      <alignment vertical="center"/>
    </xf>
    <xf numFmtId="0" fontId="37" fillId="0" borderId="5" xfId="2" quotePrefix="1" applyFont="1" applyBorder="1" applyAlignment="1">
      <alignment horizontal="center" vertical="center" wrapText="1"/>
    </xf>
    <xf numFmtId="0" fontId="37" fillId="0" borderId="7" xfId="2" quotePrefix="1" applyFont="1" applyBorder="1" applyAlignment="1">
      <alignment horizontal="center" vertical="center" wrapText="1"/>
    </xf>
    <xf numFmtId="0" fontId="37" fillId="0" borderId="6" xfId="2" quotePrefix="1" applyFont="1" applyBorder="1" applyAlignment="1">
      <alignment horizontal="center" vertical="center" wrapText="1"/>
    </xf>
    <xf numFmtId="0" fontId="37" fillId="0" borderId="5" xfId="2" quotePrefix="1" applyFont="1" applyBorder="1" applyAlignment="1">
      <alignment horizontal="center" vertical="center" wrapText="1" shrinkToFit="1"/>
    </xf>
    <xf numFmtId="0" fontId="37" fillId="0" borderId="7" xfId="2" quotePrefix="1" applyFont="1" applyBorder="1" applyAlignment="1">
      <alignment horizontal="center" vertical="center" wrapText="1" shrinkToFit="1"/>
    </xf>
    <xf numFmtId="0" fontId="46" fillId="0" borderId="0" xfId="2" applyFont="1" applyAlignment="1">
      <alignment horizontal="center" vertical="center"/>
    </xf>
    <xf numFmtId="0" fontId="37" fillId="11" borderId="1" xfId="2" applyFont="1" applyFill="1" applyBorder="1" applyAlignment="1">
      <alignment horizontal="center" vertical="center" wrapText="1"/>
    </xf>
    <xf numFmtId="0" fontId="36" fillId="0" borderId="7" xfId="2" quotePrefix="1" applyFont="1" applyBorder="1" applyAlignment="1">
      <alignment horizontal="center" vertical="center" wrapText="1"/>
    </xf>
    <xf numFmtId="0" fontId="48" fillId="0" borderId="0" xfId="2" quotePrefix="1" applyFont="1" applyBorder="1" applyAlignment="1">
      <alignment horizontal="left" vertical="center" wrapText="1"/>
    </xf>
    <xf numFmtId="180" fontId="39" fillId="0" borderId="0" xfId="2" applyNumberFormat="1" applyFont="1" applyAlignment="1">
      <alignment horizontal="center" vertical="top"/>
    </xf>
    <xf numFmtId="0" fontId="37" fillId="0" borderId="0" xfId="2" applyFont="1" applyAlignment="1">
      <alignment horizontal="center" vertical="center" wrapText="1"/>
    </xf>
    <xf numFmtId="0" fontId="49" fillId="0" borderId="0" xfId="2" applyFont="1" applyAlignment="1">
      <alignment horizontal="left" vertical="center" wrapText="1"/>
    </xf>
    <xf numFmtId="0" fontId="49" fillId="0" borderId="0" xfId="2" applyFont="1" applyAlignment="1">
      <alignment horizontal="center" vertical="center" wrapText="1"/>
    </xf>
    <xf numFmtId="0" fontId="36" fillId="0" borderId="0" xfId="2" quotePrefix="1" applyFont="1" applyBorder="1" applyAlignment="1">
      <alignment horizontal="center" vertical="center" wrapText="1"/>
    </xf>
    <xf numFmtId="0" fontId="38" fillId="0" borderId="0" xfId="2" quotePrefix="1" applyFont="1" applyBorder="1" applyAlignment="1">
      <alignment horizontal="center" vertical="center" wrapText="1"/>
    </xf>
    <xf numFmtId="0" fontId="38" fillId="0" borderId="0" xfId="2" quotePrefix="1" applyFont="1" applyBorder="1" applyAlignment="1">
      <alignment horizontal="center" vertical="center" wrapText="1" shrinkToFit="1"/>
    </xf>
    <xf numFmtId="42" fontId="40" fillId="0" borderId="0" xfId="10" applyFont="1" applyBorder="1" applyAlignment="1">
      <alignment horizontal="left" vertical="center" wrapText="1"/>
    </xf>
    <xf numFmtId="0" fontId="49" fillId="0" borderId="0" xfId="2" applyFont="1" applyFill="1" applyAlignment="1">
      <alignment horizontal="center" vertical="center" wrapText="1"/>
    </xf>
    <xf numFmtId="0" fontId="51" fillId="0" borderId="44" xfId="0" applyFont="1" applyBorder="1" applyAlignment="1">
      <alignment horizontal="center" vertical="center"/>
    </xf>
    <xf numFmtId="0" fontId="51" fillId="0" borderId="39" xfId="0" applyFont="1" applyBorder="1" applyAlignment="1">
      <alignment horizontal="center" vertical="center"/>
    </xf>
    <xf numFmtId="0" fontId="51" fillId="0" borderId="45" xfId="0" applyFont="1" applyBorder="1" applyAlignment="1">
      <alignment horizontal="center" vertical="center"/>
    </xf>
    <xf numFmtId="0" fontId="14" fillId="0" borderId="0" xfId="2" quotePrefix="1" applyFont="1" applyFill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34" fillId="10" borderId="11" xfId="2" applyFont="1" applyFill="1" applyBorder="1" applyAlignment="1">
      <alignment horizontal="left" vertical="center"/>
    </xf>
    <xf numFmtId="0" fontId="34" fillId="10" borderId="13" xfId="2" quotePrefix="1" applyFont="1" applyFill="1" applyBorder="1" applyAlignment="1">
      <alignment horizontal="left" vertical="center"/>
    </xf>
    <xf numFmtId="0" fontId="34" fillId="10" borderId="12" xfId="2" quotePrefix="1" applyFont="1" applyFill="1" applyBorder="1" applyAlignment="1">
      <alignment horizontal="left" vertical="center"/>
    </xf>
    <xf numFmtId="0" fontId="18" fillId="8" borderId="14" xfId="2" applyFont="1" applyFill="1" applyBorder="1" applyAlignment="1">
      <alignment horizontal="center" vertical="center"/>
    </xf>
    <xf numFmtId="0" fontId="18" fillId="8" borderId="15" xfId="2" applyFont="1" applyFill="1" applyBorder="1" applyAlignment="1">
      <alignment horizontal="center" vertical="center"/>
    </xf>
    <xf numFmtId="0" fontId="18" fillId="8" borderId="22" xfId="2" applyFont="1" applyFill="1" applyBorder="1" applyAlignment="1">
      <alignment horizontal="center" vertical="center"/>
    </xf>
    <xf numFmtId="0" fontId="18" fillId="8" borderId="50" xfId="2" applyFont="1" applyFill="1" applyBorder="1" applyAlignment="1">
      <alignment horizontal="center" vertical="center"/>
    </xf>
    <xf numFmtId="0" fontId="18" fillId="8" borderId="18" xfId="2" applyFont="1" applyFill="1" applyBorder="1" applyAlignment="1">
      <alignment horizontal="center" vertical="center"/>
    </xf>
    <xf numFmtId="0" fontId="18" fillId="8" borderId="55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3" fontId="4" fillId="0" borderId="5" xfId="0" applyNumberFormat="1" applyFont="1" applyBorder="1" applyAlignment="1">
      <alignment vertical="center"/>
    </xf>
    <xf numFmtId="43" fontId="4" fillId="0" borderId="6" xfId="0" applyNumberFormat="1" applyFont="1" applyBorder="1" applyAlignment="1">
      <alignment vertical="center"/>
    </xf>
    <xf numFmtId="43" fontId="4" fillId="0" borderId="7" xfId="0" applyNumberFormat="1" applyFont="1" applyBorder="1" applyAlignment="1">
      <alignment vertical="center"/>
    </xf>
    <xf numFmtId="184" fontId="4" fillId="0" borderId="1" xfId="0" applyNumberFormat="1" applyFont="1" applyBorder="1" applyAlignment="1">
      <alignment horizontal="center" vertical="center"/>
    </xf>
    <xf numFmtId="184" fontId="4" fillId="0" borderId="6" xfId="0" applyNumberFormat="1" applyFont="1" applyBorder="1" applyAlignment="1">
      <alignment horizontal="center" vertical="center"/>
    </xf>
    <xf numFmtId="184" fontId="4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68" fillId="0" borderId="5" xfId="0" applyNumberFormat="1" applyFont="1" applyBorder="1" applyAlignment="1">
      <alignment vertical="center"/>
    </xf>
    <xf numFmtId="43" fontId="68" fillId="0" borderId="6" xfId="0" applyNumberFormat="1" applyFont="1" applyBorder="1" applyAlignment="1">
      <alignment vertical="center"/>
    </xf>
    <xf numFmtId="43" fontId="68" fillId="0" borderId="7" xfId="0" applyNumberFormat="1" applyFont="1" applyBorder="1" applyAlignment="1">
      <alignment vertical="center"/>
    </xf>
    <xf numFmtId="31" fontId="23" fillId="0" borderId="0" xfId="4" applyNumberFormat="1" applyFont="1" applyAlignment="1">
      <alignment horizontal="left" vertical="center"/>
    </xf>
    <xf numFmtId="177" fontId="4" fillId="0" borderId="1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horizontal="center" vertical="top" wrapText="1"/>
    </xf>
    <xf numFmtId="177" fontId="2" fillId="0" borderId="6" xfId="0" applyNumberFormat="1" applyFont="1" applyBorder="1" applyAlignment="1">
      <alignment horizontal="center" vertical="top" wrapText="1"/>
    </xf>
    <xf numFmtId="177" fontId="2" fillId="0" borderId="7" xfId="0" applyNumberFormat="1" applyFont="1" applyBorder="1" applyAlignment="1">
      <alignment horizontal="center" vertical="top" wrapText="1"/>
    </xf>
    <xf numFmtId="43" fontId="2" fillId="2" borderId="5" xfId="0" applyNumberFormat="1" applyFont="1" applyFill="1" applyBorder="1" applyAlignment="1">
      <alignment vertical="center"/>
    </xf>
    <xf numFmtId="43" fontId="2" fillId="2" borderId="6" xfId="0" applyNumberFormat="1" applyFont="1" applyFill="1" applyBorder="1" applyAlignment="1">
      <alignment vertical="center"/>
    </xf>
    <xf numFmtId="43" fontId="2" fillId="2" borderId="7" xfId="0" applyNumberFormat="1" applyFont="1" applyFill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27" fillId="0" borderId="0" xfId="0" applyFont="1" applyAlignment="1">
      <alignment horizontal="left" vertical="top" wrapText="1"/>
    </xf>
    <xf numFmtId="0" fontId="28" fillId="0" borderId="0" xfId="0" applyFont="1">
      <alignment vertical="center"/>
    </xf>
    <xf numFmtId="0" fontId="28" fillId="0" borderId="13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43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>
      <alignment vertical="center"/>
    </xf>
    <xf numFmtId="0" fontId="5" fillId="0" borderId="13" xfId="0" applyFont="1" applyBorder="1">
      <alignment vertical="center"/>
    </xf>
    <xf numFmtId="9" fontId="0" fillId="0" borderId="0" xfId="0" applyNumberFormat="1">
      <alignment vertical="center"/>
    </xf>
    <xf numFmtId="0" fontId="0" fillId="2" borderId="0" xfId="0" applyFill="1">
      <alignment vertical="center"/>
    </xf>
    <xf numFmtId="186" fontId="0" fillId="0" borderId="0" xfId="0" applyNumberFormat="1">
      <alignment vertical="center"/>
    </xf>
    <xf numFmtId="189" fontId="0" fillId="0" borderId="0" xfId="0" applyNumberFormat="1">
      <alignment vertical="center"/>
    </xf>
  </cellXfs>
  <cellStyles count="13">
    <cellStyle name="백분율" xfId="12" builtinId="5" hidden="1"/>
    <cellStyle name="백분율 2" xfId="6"/>
    <cellStyle name="백분율 2 2" xfId="7"/>
    <cellStyle name="쉼표" xfId="11" builtinId="3" hidden="1"/>
    <cellStyle name="쉼표 [0]" xfId="1" builtinId="6" hidden="1"/>
    <cellStyle name="쉼표 [0] 2" xfId="3"/>
    <cellStyle name="쉼표 [0] 2 2" xfId="8"/>
    <cellStyle name="쉼표 [0] 2 3" xfId="9"/>
    <cellStyle name="쉼표 [0] 3" xfId="5"/>
    <cellStyle name="통화 [0]" xfId="10" builtinId="7"/>
    <cellStyle name="표준" xfId="0" builtinId="0"/>
    <cellStyle name="표준 2" xfId="2"/>
    <cellStyle name="표준 3" xfId="4"/>
  </cellStyles>
  <dxfs count="21">
    <dxf>
      <font>
        <color theme="9" tint="0.59996337778862885"/>
      </font>
      <fill>
        <patternFill>
          <bgColor theme="3" tint="0.3999450666829432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color theme="9" tint="0.59996337778862885"/>
      </font>
      <fill>
        <patternFill>
          <bgColor theme="3" tint="0.3999450666829432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color theme="9" tint="0.59996337778862885"/>
      </font>
      <fill>
        <patternFill>
          <bgColor theme="3" tint="0.3999450666829432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color theme="9" tint="0.59996337778862885"/>
      </font>
      <fill>
        <patternFill>
          <bgColor theme="3" tint="0.3999450666829432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color theme="9" tint="0.59996337778862885"/>
      </font>
      <fill>
        <patternFill>
          <bgColor theme="3" tint="0.3999450666829432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color theme="9" tint="0.59996337778862885"/>
      </font>
      <fill>
        <patternFill>
          <bgColor theme="3" tint="0.3999450666829432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color theme="9" tint="0.59996337778862885"/>
      </font>
      <fill>
        <patternFill>
          <bgColor theme="3" tint="0.3999450666829432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color theme="9" tint="0.59996337778862885"/>
      </font>
      <fill>
        <patternFill>
          <bgColor theme="3" tint="0.3999450666829432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color theme="9" tint="0.59996337778862885"/>
      </font>
      <fill>
        <patternFill>
          <bgColor theme="3" tint="0.3999450666829432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color theme="9" tint="0.59996337778862885"/>
      </font>
      <fill>
        <patternFill>
          <bgColor theme="3" tint="0.3999450666829432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064A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51060;&#44600;&#54984;/Desktop/Users/JuheonKim/AppData/Local/Microsoft/Windows/Temporary%20Internet%20Files/Content.Outlook/Q9LYJ4D7/2014%2005&#52264;(140608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aw data"/>
      <sheetName val="rating_기본"/>
      <sheetName val="1.하이솔루션"/>
      <sheetName val="rating_1"/>
      <sheetName val="2.에이스틴"/>
      <sheetName val="rating_2"/>
      <sheetName val="3.코리아웨이브"/>
      <sheetName val="4.로앤컴퍼니(고)"/>
      <sheetName val="rating_4"/>
      <sheetName val="5.로앤컴퍼니(D3)"/>
      <sheetName val="rating_5"/>
      <sheetName val="5.로앤컴퍼니(아산)"/>
      <sheetName val="8.브이터치"/>
      <sheetName val="rating_3"/>
      <sheetName val="Chart"/>
      <sheetName val="VCERP입력"/>
      <sheetName val="특이사항 정리"/>
    </sheetNames>
    <sheetDataSet>
      <sheetData sheetId="0" refreshError="1">
        <row r="4">
          <cell r="A4">
            <v>1</v>
          </cell>
          <cell r="B4" t="str">
            <v>하이솔루션</v>
          </cell>
          <cell r="C4" t="str">
            <v>409-86-42351</v>
          </cell>
          <cell r="D4" t="str">
            <v>200111-0387378</v>
          </cell>
          <cell r="E4" t="str">
            <v>일반제조</v>
          </cell>
          <cell r="F4" t="str">
            <v>C26410</v>
          </cell>
          <cell r="G4" t="str">
            <v>FTTH망구축용 광통신시스템/AMI모뎀및AFE/태양광 패널감시모듈</v>
          </cell>
          <cell r="H4">
            <v>41653</v>
          </cell>
          <cell r="I4" t="str">
            <v>홍호연</v>
          </cell>
          <cell r="J4">
            <v>22317</v>
          </cell>
          <cell r="K4" t="str">
            <v>남</v>
          </cell>
          <cell r="L4">
            <v>0</v>
          </cell>
          <cell r="M4" t="str">
            <v xml:space="preserve"> 광주 북구 대촌동 958-14광주하이테크센터빌딩 B동 404호 </v>
          </cell>
          <cell r="N4" t="str">
            <v>062-972-2053</v>
          </cell>
          <cell r="P4" t="str">
            <v>dhhong1204@naver.com</v>
          </cell>
          <cell r="T4" t="str">
            <v>ydwee7@gmail.com</v>
          </cell>
          <cell r="V4" t="str">
            <v>정순열</v>
          </cell>
          <cell r="W4" t="str">
            <v>정순열</v>
          </cell>
          <cell r="X4" t="str">
            <v>광주</v>
          </cell>
          <cell r="Y4" t="str">
            <v>지역</v>
          </cell>
          <cell r="Z4" t="str">
            <v>개인</v>
          </cell>
          <cell r="AA4" t="str">
            <v>보통주</v>
          </cell>
          <cell r="AB4">
            <v>41750</v>
          </cell>
          <cell r="AC4">
            <v>6</v>
          </cell>
          <cell r="AF4" t="str">
            <v>박민홍</v>
          </cell>
          <cell r="AG4">
            <v>1</v>
          </cell>
          <cell r="AH4">
            <v>0.26575342465753427</v>
          </cell>
          <cell r="AI4">
            <v>16.8</v>
          </cell>
          <cell r="AJ4">
            <v>462500000</v>
          </cell>
          <cell r="AK4">
            <v>925000</v>
          </cell>
          <cell r="AL4">
            <v>500</v>
          </cell>
          <cell r="AM4">
            <v>1600</v>
          </cell>
          <cell r="AN4">
            <v>3.2</v>
          </cell>
          <cell r="AO4">
            <v>1050000</v>
          </cell>
          <cell r="AP4">
            <v>125000</v>
          </cell>
          <cell r="AQ4">
            <v>125000</v>
          </cell>
          <cell r="AR4">
            <v>200000000</v>
          </cell>
          <cell r="AS4">
            <v>200000000</v>
          </cell>
          <cell r="AT4">
            <v>0.11904761904761904</v>
          </cell>
          <cell r="AV4" t="str">
            <v>박민홍</v>
          </cell>
          <cell r="AW4" t="str">
            <v>02-784-7992</v>
          </cell>
          <cell r="AX4" t="str">
            <v>010-6278-6953</v>
          </cell>
          <cell r="AY4" t="str">
            <v>mhpark@welltekeng.com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1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200000000</v>
          </cell>
          <cell r="BM4">
            <v>200000000</v>
          </cell>
          <cell r="BN4">
            <v>200000000</v>
          </cell>
          <cell r="BZ4" t="str">
            <v>박민홍</v>
          </cell>
          <cell r="CA4" t="str">
            <v>박민홍</v>
          </cell>
          <cell r="CM4" t="str">
            <v>박민홍</v>
          </cell>
          <cell r="CN4" t="str">
            <v xml:space="preserve">박민홍, </v>
          </cell>
          <cell r="CO4" t="str">
            <v xml:space="preserve">박민홍, , </v>
          </cell>
          <cell r="CP4" t="str">
            <v xml:space="preserve">박민홍, , , </v>
          </cell>
          <cell r="CQ4" t="str">
            <v xml:space="preserve">박민홍, , , , </v>
          </cell>
          <cell r="CR4" t="str">
            <v xml:space="preserve">박민홍, , , , , </v>
          </cell>
          <cell r="CS4" t="str">
            <v xml:space="preserve">박민홍, , , , , , </v>
          </cell>
          <cell r="CT4" t="str">
            <v xml:space="preserve">박민홍, , , , , , , </v>
          </cell>
          <cell r="CU4" t="str">
            <v xml:space="preserve">박민홍, , , , , , , , </v>
          </cell>
          <cell r="CV4" t="str">
            <v xml:space="preserve">박민홍, , , , , , , , , </v>
          </cell>
          <cell r="CW4" t="str">
            <v xml:space="preserve">박민홍, , , , , , , , , , </v>
          </cell>
          <cell r="CX4" t="str">
            <v xml:space="preserve">박민홍, , , , , , , , , , , </v>
          </cell>
          <cell r="DD4">
            <v>0</v>
          </cell>
          <cell r="DQ4">
            <v>0</v>
          </cell>
          <cell r="DR4">
            <v>41274</v>
          </cell>
          <cell r="DW4">
            <v>0</v>
          </cell>
          <cell r="EJ4">
            <v>0</v>
          </cell>
          <cell r="EK4" t="str">
            <v>홍호연</v>
          </cell>
          <cell r="EL4" t="str">
            <v>신양수</v>
          </cell>
          <cell r="EM4" t="str">
            <v>박민홍</v>
          </cell>
          <cell r="EN4">
            <v>450000</v>
          </cell>
          <cell r="EO4">
            <v>350000</v>
          </cell>
          <cell r="EP4">
            <v>125000</v>
          </cell>
          <cell r="EQ4" t="str">
            <v>대표</v>
          </cell>
          <cell r="ER4" t="str">
            <v>이사</v>
          </cell>
          <cell r="ES4" t="str">
            <v>엔젤</v>
          </cell>
        </row>
        <row r="5">
          <cell r="A5">
            <v>2</v>
          </cell>
          <cell r="B5" t="str">
            <v>에이스틴</v>
          </cell>
          <cell r="C5" t="str">
            <v>314-86-52643</v>
          </cell>
          <cell r="D5" t="str">
            <v>160111-0357544</v>
          </cell>
          <cell r="E5" t="str">
            <v>제조업</v>
          </cell>
          <cell r="F5" t="str">
            <v>C20433</v>
          </cell>
          <cell r="G5" t="str">
            <v>무기계 차단제 제조</v>
          </cell>
          <cell r="H5">
            <v>41569</v>
          </cell>
          <cell r="I5" t="str">
            <v>황대일</v>
          </cell>
          <cell r="J5">
            <v>26331</v>
          </cell>
          <cell r="K5" t="str">
            <v>남</v>
          </cell>
          <cell r="L5">
            <v>0</v>
          </cell>
          <cell r="M5" t="str">
            <v xml:space="preserve"> 대전 유성구 탑립동892번지</v>
          </cell>
          <cell r="N5" t="str">
            <v>042-671-9096</v>
          </cell>
          <cell r="O5" t="str">
            <v>010-6324-9630</v>
          </cell>
          <cell r="P5" t="str">
            <v>hwang@a-stin.com</v>
          </cell>
          <cell r="V5" t="str">
            <v>정순열</v>
          </cell>
          <cell r="W5" t="str">
            <v>정순열</v>
          </cell>
          <cell r="X5" t="str">
            <v>한국3호</v>
          </cell>
          <cell r="Y5" t="str">
            <v>전국</v>
          </cell>
          <cell r="Z5" t="str">
            <v>기관</v>
          </cell>
          <cell r="AA5" t="str">
            <v>보통주</v>
          </cell>
          <cell r="AB5">
            <v>41668</v>
          </cell>
          <cell r="AC5">
            <v>4</v>
          </cell>
          <cell r="AF5" t="str">
            <v>카이트창업가재단</v>
          </cell>
          <cell r="AG5">
            <v>1</v>
          </cell>
          <cell r="AH5">
            <v>0.27123287671232876</v>
          </cell>
          <cell r="AI5">
            <v>11.81475</v>
          </cell>
          <cell r="AJ5">
            <v>22920000</v>
          </cell>
          <cell r="AK5">
            <v>4584</v>
          </cell>
          <cell r="AL5">
            <v>5000</v>
          </cell>
          <cell r="AM5">
            <v>225000</v>
          </cell>
          <cell r="AN5">
            <v>45</v>
          </cell>
          <cell r="AO5">
            <v>5251</v>
          </cell>
          <cell r="AP5">
            <v>667</v>
          </cell>
          <cell r="AQ5">
            <v>667</v>
          </cell>
          <cell r="AR5">
            <v>150075000</v>
          </cell>
          <cell r="AS5">
            <v>150075000</v>
          </cell>
          <cell r="AT5">
            <v>0.12702342410969339</v>
          </cell>
          <cell r="AV5" t="str">
            <v>카이트창업가재단</v>
          </cell>
          <cell r="AW5" t="str">
            <v>042-864-5411</v>
          </cell>
          <cell r="AX5" t="str">
            <v>010-3028-2437</v>
          </cell>
          <cell r="AY5" t="str">
            <v>ssy@kiteef.or.kr</v>
          </cell>
          <cell r="AZ5">
            <v>1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1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100125000</v>
          </cell>
          <cell r="BM5">
            <v>100125000</v>
          </cell>
          <cell r="BN5">
            <v>100125000</v>
          </cell>
          <cell r="BZ5" t="str">
            <v>카이트창업가재단</v>
          </cell>
          <cell r="CA5" t="str">
            <v>카이트창업가재단</v>
          </cell>
          <cell r="CM5" t="str">
            <v>카이트창업가재단</v>
          </cell>
          <cell r="CN5" t="str">
            <v xml:space="preserve">카이트창업가재단, </v>
          </cell>
          <cell r="CO5" t="str">
            <v xml:space="preserve">카이트창업가재단, , </v>
          </cell>
          <cell r="CP5" t="str">
            <v xml:space="preserve">카이트창업가재단, , , </v>
          </cell>
          <cell r="CQ5" t="str">
            <v xml:space="preserve">카이트창업가재단, , , , </v>
          </cell>
          <cell r="CR5" t="str">
            <v xml:space="preserve">카이트창업가재단, , , , , </v>
          </cell>
          <cell r="CS5" t="str">
            <v xml:space="preserve">카이트창업가재단, , , , , , </v>
          </cell>
          <cell r="CT5" t="str">
            <v xml:space="preserve">카이트창업가재단, , , , , , , </v>
          </cell>
          <cell r="CU5" t="str">
            <v xml:space="preserve">카이트창업가재단, , , , , , , , </v>
          </cell>
          <cell r="CV5" t="str">
            <v xml:space="preserve">카이트창업가재단, , , , , , , , , </v>
          </cell>
          <cell r="CW5" t="str">
            <v xml:space="preserve">카이트창업가재단, , , , , , , , , , </v>
          </cell>
          <cell r="CX5" t="str">
            <v xml:space="preserve">카이트창업가재단, , , , , , , , , , , </v>
          </cell>
          <cell r="CY5">
            <v>41639</v>
          </cell>
          <cell r="CZ5">
            <v>33326067</v>
          </cell>
          <cell r="DA5">
            <v>32086659</v>
          </cell>
          <cell r="DB5">
            <v>21133199</v>
          </cell>
          <cell r="DC5">
            <v>0</v>
          </cell>
          <cell r="DD5">
            <v>44279527</v>
          </cell>
          <cell r="DE5">
            <v>21115000</v>
          </cell>
          <cell r="DF5">
            <v>49060000</v>
          </cell>
          <cell r="DG5">
            <v>-25895473</v>
          </cell>
          <cell r="DH5">
            <v>0</v>
          </cell>
          <cell r="DI5">
            <v>0</v>
          </cell>
          <cell r="DJ5">
            <v>44279527</v>
          </cell>
          <cell r="DK5">
            <v>0</v>
          </cell>
          <cell r="DL5">
            <v>0</v>
          </cell>
          <cell r="DM5">
            <v>25902425</v>
          </cell>
          <cell r="DN5">
            <v>6952</v>
          </cell>
          <cell r="DO5">
            <v>0</v>
          </cell>
          <cell r="DP5">
            <v>0</v>
          </cell>
          <cell r="DQ5">
            <v>-25895473</v>
          </cell>
          <cell r="DR5">
            <v>41274</v>
          </cell>
          <cell r="EK5" t="str">
            <v>황대일</v>
          </cell>
          <cell r="EL5" t="str">
            <v>김경희</v>
          </cell>
          <cell r="EM5" t="str">
            <v>카이트창업가재단</v>
          </cell>
          <cell r="EN5">
            <v>2240</v>
          </cell>
          <cell r="EO5">
            <v>1200</v>
          </cell>
          <cell r="EP5">
            <v>445</v>
          </cell>
          <cell r="EQ5" t="str">
            <v>대표</v>
          </cell>
          <cell r="ER5" t="str">
            <v>-</v>
          </cell>
          <cell r="ES5" t="str">
            <v>엔젤기관</v>
          </cell>
        </row>
        <row r="6">
          <cell r="A6">
            <v>3</v>
          </cell>
          <cell r="B6" t="str">
            <v>코리아웨이브</v>
          </cell>
          <cell r="C6" t="str">
            <v>105-87-68873</v>
          </cell>
          <cell r="D6" t="str">
            <v>110111-4813071</v>
          </cell>
          <cell r="E6" t="str">
            <v>정보통신</v>
          </cell>
          <cell r="F6" t="str">
            <v>J58221</v>
          </cell>
          <cell r="G6" t="str">
            <v>중국인 대상 한국여행 서비스 / 인터넷 강의 제공 플랫폼</v>
          </cell>
          <cell r="H6">
            <v>40974</v>
          </cell>
          <cell r="I6" t="str">
            <v>정종훈</v>
          </cell>
          <cell r="J6">
            <v>29673</v>
          </cell>
          <cell r="K6" t="str">
            <v>남</v>
          </cell>
          <cell r="L6">
            <v>0</v>
          </cell>
          <cell r="M6" t="str">
            <v>서울 중구 필동2가 16-13 3F</v>
          </cell>
          <cell r="N6" t="str">
            <v>02-3402-2010</v>
          </cell>
          <cell r="O6" t="str">
            <v>010-6646-4002</v>
          </cell>
          <cell r="P6" t="str">
            <v>godpromise@naver.com</v>
          </cell>
          <cell r="V6" t="str">
            <v>정순열</v>
          </cell>
          <cell r="W6" t="str">
            <v>정순열</v>
          </cell>
          <cell r="X6" t="str">
            <v>한국2호</v>
          </cell>
          <cell r="Y6" t="str">
            <v>전국</v>
          </cell>
          <cell r="Z6" t="str">
            <v>클럽</v>
          </cell>
          <cell r="AA6" t="str">
            <v>보통주</v>
          </cell>
          <cell r="AB6">
            <v>41758</v>
          </cell>
          <cell r="AC6">
            <v>1</v>
          </cell>
          <cell r="AF6" t="str">
            <v>AVA</v>
          </cell>
          <cell r="AG6">
            <v>3</v>
          </cell>
          <cell r="AH6">
            <v>2.1479452054794521</v>
          </cell>
          <cell r="AI6">
            <v>31.702289279999999</v>
          </cell>
          <cell r="AJ6">
            <v>98193000</v>
          </cell>
          <cell r="AK6">
            <v>196386</v>
          </cell>
          <cell r="AL6">
            <v>500</v>
          </cell>
          <cell r="AM6">
            <v>15328</v>
          </cell>
          <cell r="AN6">
            <v>30.655999999999999</v>
          </cell>
          <cell r="AO6">
            <v>206826</v>
          </cell>
          <cell r="AP6">
            <v>10440</v>
          </cell>
          <cell r="AQ6">
            <v>10440</v>
          </cell>
          <cell r="AR6">
            <v>160024320</v>
          </cell>
          <cell r="AS6">
            <v>160024320</v>
          </cell>
          <cell r="AT6">
            <v>5.0477212729540775E-2</v>
          </cell>
          <cell r="AV6" t="str">
            <v>이수영</v>
          </cell>
          <cell r="AW6" t="str">
            <v>010-9802-4002</v>
          </cell>
          <cell r="AX6" t="str">
            <v>010-9802-4002</v>
          </cell>
          <cell r="AY6" t="str">
            <v>leesuyoung2014@gmail.com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3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160024320</v>
          </cell>
          <cell r="BM6">
            <v>160024320</v>
          </cell>
          <cell r="BN6">
            <v>149999808</v>
          </cell>
          <cell r="BO6">
            <v>5012256</v>
          </cell>
          <cell r="BP6">
            <v>5012256</v>
          </cell>
          <cell r="BZ6" t="str">
            <v>이수영, 김선정, 윤승진</v>
          </cell>
          <cell r="CA6" t="str">
            <v>이수영</v>
          </cell>
          <cell r="CB6" t="str">
            <v>김선정</v>
          </cell>
          <cell r="CC6" t="str">
            <v>윤승진</v>
          </cell>
          <cell r="CD6" t="str">
            <v/>
          </cell>
          <cell r="CE6" t="str">
            <v/>
          </cell>
          <cell r="CF6" t="str">
            <v/>
          </cell>
          <cell r="CG6" t="str">
            <v/>
          </cell>
          <cell r="CH6" t="str">
            <v/>
          </cell>
          <cell r="CI6" t="str">
            <v/>
          </cell>
          <cell r="CJ6" t="str">
            <v/>
          </cell>
          <cell r="CK6" t="str">
            <v/>
          </cell>
          <cell r="CL6" t="str">
            <v/>
          </cell>
          <cell r="CM6" t="str">
            <v>이수영</v>
          </cell>
          <cell r="CN6" t="str">
            <v>이수영, 김선정</v>
          </cell>
          <cell r="CO6" t="str">
            <v>이수영, 김선정, 윤승진</v>
          </cell>
          <cell r="CP6" t="str">
            <v xml:space="preserve">이수영, 김선정, 윤승진, </v>
          </cell>
          <cell r="CQ6" t="str">
            <v xml:space="preserve">이수영, 김선정, 윤승진, , </v>
          </cell>
          <cell r="CR6" t="str">
            <v xml:space="preserve">이수영, 김선정, 윤승진, , , </v>
          </cell>
          <cell r="CS6" t="str">
            <v xml:space="preserve">이수영, 김선정, 윤승진, , , , </v>
          </cell>
          <cell r="CT6" t="str">
            <v xml:space="preserve">이수영, 김선정, 윤승진, , , , , </v>
          </cell>
          <cell r="CU6" t="str">
            <v xml:space="preserve">이수영, 김선정, 윤승진, , , , , , </v>
          </cell>
          <cell r="CV6" t="str">
            <v xml:space="preserve">이수영, 김선정, 윤승진, , , , , , , </v>
          </cell>
          <cell r="CW6" t="str">
            <v xml:space="preserve">이수영, 김선정, 윤승진, , , , , , , , </v>
          </cell>
          <cell r="CX6" t="str">
            <v xml:space="preserve">이수영, 김선정, 윤승진, , , , , , , , , </v>
          </cell>
          <cell r="CY6">
            <v>41639</v>
          </cell>
          <cell r="CZ6">
            <v>58051192</v>
          </cell>
          <cell r="DA6">
            <v>172886481</v>
          </cell>
          <cell r="DB6">
            <v>1701615</v>
          </cell>
          <cell r="DC6">
            <v>50700000</v>
          </cell>
          <cell r="DD6">
            <v>178536058</v>
          </cell>
          <cell r="DE6">
            <v>92973000</v>
          </cell>
          <cell r="DF6">
            <v>137020826</v>
          </cell>
          <cell r="DG6">
            <v>-51457768</v>
          </cell>
          <cell r="DH6">
            <v>0</v>
          </cell>
          <cell r="DJ6">
            <v>178536058</v>
          </cell>
          <cell r="DK6">
            <v>56454546</v>
          </cell>
          <cell r="DL6">
            <v>0</v>
          </cell>
          <cell r="DM6">
            <v>51591838</v>
          </cell>
          <cell r="DN6">
            <v>27970</v>
          </cell>
          <cell r="DO6">
            <v>2420886</v>
          </cell>
          <cell r="DP6">
            <v>0</v>
          </cell>
          <cell r="DQ6">
            <v>2469792</v>
          </cell>
          <cell r="DR6">
            <v>41274</v>
          </cell>
          <cell r="DS6">
            <v>12767840</v>
          </cell>
          <cell r="DT6">
            <v>63750000</v>
          </cell>
          <cell r="DU6">
            <v>445400</v>
          </cell>
          <cell r="DV6">
            <v>50000000</v>
          </cell>
          <cell r="DW6">
            <v>26072440</v>
          </cell>
          <cell r="DX6">
            <v>26072440</v>
          </cell>
          <cell r="DY6">
            <v>0</v>
          </cell>
          <cell r="DZ6">
            <v>-53927560</v>
          </cell>
          <cell r="EA6">
            <v>0</v>
          </cell>
          <cell r="EB6">
            <v>0</v>
          </cell>
          <cell r="EC6">
            <v>26072440</v>
          </cell>
          <cell r="ED6">
            <v>1023000</v>
          </cell>
          <cell r="EE6">
            <v>0</v>
          </cell>
          <cell r="EF6">
            <v>53791998</v>
          </cell>
          <cell r="EG6">
            <v>22568</v>
          </cell>
          <cell r="EH6">
            <v>1181130</v>
          </cell>
          <cell r="EI6">
            <v>0</v>
          </cell>
          <cell r="EJ6">
            <v>-53927560</v>
          </cell>
          <cell r="EK6" t="str">
            <v>정종훈</v>
          </cell>
          <cell r="EL6" t="str">
            <v>최종성</v>
          </cell>
          <cell r="EM6" t="str">
            <v>한국2호</v>
          </cell>
          <cell r="EN6">
            <v>160000</v>
          </cell>
          <cell r="EO6">
            <v>11243</v>
          </cell>
          <cell r="EP6">
            <v>12973</v>
          </cell>
          <cell r="EQ6" t="str">
            <v>대표</v>
          </cell>
          <cell r="ER6" t="str">
            <v>1차 엔젤</v>
          </cell>
          <cell r="ES6" t="str">
            <v>매칭펀드</v>
          </cell>
        </row>
        <row r="7">
          <cell r="A7">
            <v>4</v>
          </cell>
          <cell r="B7" t="str">
            <v>로앤컴퍼니</v>
          </cell>
          <cell r="C7" t="str">
            <v xml:space="preserve">264-81-01728 </v>
          </cell>
          <cell r="D7" t="str">
            <v>110111-4928375</v>
          </cell>
          <cell r="E7" t="str">
            <v>서비스/교육</v>
          </cell>
          <cell r="F7" t="str">
            <v>M71531</v>
          </cell>
          <cell r="G7" t="str">
            <v>법률 중개 플랫폼</v>
          </cell>
          <cell r="H7">
            <v>41120</v>
          </cell>
          <cell r="I7" t="str">
            <v>김본환</v>
          </cell>
          <cell r="J7">
            <v>30179</v>
          </cell>
          <cell r="K7" t="str">
            <v>남</v>
          </cell>
          <cell r="L7">
            <v>0</v>
          </cell>
          <cell r="M7" t="str">
            <v xml:space="preserve">서울 서초구 서초동 1552-16 서림빌딩 302호 </v>
          </cell>
          <cell r="N7" t="str">
            <v>02-3477-0622</v>
          </cell>
          <cell r="P7" t="str">
            <v>bon.kim@lawcompany.co.kr</v>
          </cell>
          <cell r="T7" t="str">
            <v>hj.lee@lawcompany.co.kr</v>
          </cell>
          <cell r="V7" t="str">
            <v>정순열</v>
          </cell>
          <cell r="W7" t="str">
            <v>정순열</v>
          </cell>
          <cell r="X7" t="str">
            <v>한국3호</v>
          </cell>
          <cell r="Y7" t="str">
            <v>전국</v>
          </cell>
          <cell r="Z7" t="str">
            <v>클럽</v>
          </cell>
          <cell r="AA7" t="str">
            <v>보통주</v>
          </cell>
          <cell r="AB7">
            <v>41757</v>
          </cell>
          <cell r="AC7">
            <v>5</v>
          </cell>
          <cell r="AF7" t="str">
            <v>고벤처</v>
          </cell>
          <cell r="AG7">
            <v>10</v>
          </cell>
          <cell r="AH7">
            <v>1.7452054794520548</v>
          </cell>
          <cell r="AI7">
            <v>20.999373039999998</v>
          </cell>
          <cell r="AJ7">
            <v>172227000</v>
          </cell>
          <cell r="AK7">
            <v>344454</v>
          </cell>
          <cell r="AL7">
            <v>500</v>
          </cell>
          <cell r="AM7">
            <v>5806</v>
          </cell>
          <cell r="AN7">
            <v>11.612</v>
          </cell>
          <cell r="AO7">
            <v>361684</v>
          </cell>
          <cell r="AP7">
            <v>17230</v>
          </cell>
          <cell r="AQ7">
            <v>17230</v>
          </cell>
          <cell r="AR7">
            <v>100037380</v>
          </cell>
          <cell r="AS7">
            <v>100037380</v>
          </cell>
          <cell r="AT7">
            <v>4.7638269870937063E-2</v>
          </cell>
          <cell r="AV7" t="str">
            <v>이상학</v>
          </cell>
          <cell r="AW7" t="str">
            <v>02-2248-8207</v>
          </cell>
          <cell r="AX7" t="str">
            <v>010-5443-4009</v>
          </cell>
          <cell r="AY7" t="str">
            <v>ddtshl@kornet.net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10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100037380</v>
          </cell>
          <cell r="BM7">
            <v>100037380</v>
          </cell>
          <cell r="BN7">
            <v>10003738</v>
          </cell>
          <cell r="BO7">
            <v>10003738</v>
          </cell>
          <cell r="BP7">
            <v>10003738</v>
          </cell>
          <cell r="BQ7">
            <v>10003738</v>
          </cell>
          <cell r="BR7">
            <v>10003738</v>
          </cell>
          <cell r="BS7">
            <v>10003738</v>
          </cell>
          <cell r="BT7">
            <v>10003738</v>
          </cell>
          <cell r="BU7">
            <v>10003738</v>
          </cell>
          <cell r="BV7">
            <v>10003738</v>
          </cell>
          <cell r="BW7">
            <v>10003738</v>
          </cell>
          <cell r="BZ7" t="str">
            <v>이상학, 고기오, 고영하, 김병두, 박종희, 서정호, 손은희, 이강훈, 정성은, 정주희</v>
          </cell>
          <cell r="CA7" t="str">
            <v>이상학</v>
          </cell>
          <cell r="CB7" t="str">
            <v>고기오</v>
          </cell>
          <cell r="CC7" t="str">
            <v>고영하</v>
          </cell>
          <cell r="CD7" t="str">
            <v>김병두</v>
          </cell>
          <cell r="CE7" t="str">
            <v>박종희</v>
          </cell>
          <cell r="CF7" t="str">
            <v>서정호</v>
          </cell>
          <cell r="CG7" t="str">
            <v>손은희</v>
          </cell>
          <cell r="CH7" t="str">
            <v>이강훈</v>
          </cell>
          <cell r="CI7" t="str">
            <v>정성은</v>
          </cell>
          <cell r="CJ7" t="str">
            <v>정주희</v>
          </cell>
          <cell r="CM7" t="str">
            <v>이상학</v>
          </cell>
          <cell r="CN7" t="str">
            <v>이상학, 고기오</v>
          </cell>
          <cell r="CO7" t="str">
            <v>이상학, 고기오, 고영하</v>
          </cell>
          <cell r="CP7" t="str">
            <v>이상학, 고기오, 고영하, 김병두</v>
          </cell>
          <cell r="CQ7" t="str">
            <v>이상학, 고기오, 고영하, 김병두, 박종희</v>
          </cell>
          <cell r="CR7" t="str">
            <v>이상학, 고기오, 고영하, 김병두, 박종희, 서정호</v>
          </cell>
          <cell r="CS7" t="str">
            <v>이상학, 고기오, 고영하, 김병두, 박종희, 서정호, 손은희</v>
          </cell>
          <cell r="CT7" t="str">
            <v>이상학, 고기오, 고영하, 김병두, 서정호, 박종희, 서정호, 손은희</v>
          </cell>
          <cell r="CU7" t="str">
            <v>이상학, 고기오, 고영하, 김병두, 박종희, 서정호, 손은희, 이강훈, 정성은</v>
          </cell>
          <cell r="CV7" t="str">
            <v>이상학, 고기오, 고영하, 김병두, 박종희, 서정호, 손은희, 이강훈, 정성은, 정주희</v>
          </cell>
          <cell r="CW7" t="str">
            <v xml:space="preserve">이상학, 고기오, 고영하, 김병두, 박종희, 서정호, 손은희, 이강훈, 정성은, 정주희, </v>
          </cell>
          <cell r="CX7" t="str">
            <v xml:space="preserve">이상학, 고기오, 고영하, 김병두, 박종희, 서정호, 손은희, 이강훈, 정성은, 정주희, , </v>
          </cell>
          <cell r="CY7">
            <v>41639</v>
          </cell>
          <cell r="CZ7">
            <v>180438035</v>
          </cell>
          <cell r="DA7">
            <v>0</v>
          </cell>
          <cell r="DB7">
            <v>188971586</v>
          </cell>
          <cell r="DC7">
            <v>0</v>
          </cell>
          <cell r="DD7">
            <v>-8533551</v>
          </cell>
          <cell r="DE7">
            <v>155000000</v>
          </cell>
          <cell r="DG7">
            <v>-156841684</v>
          </cell>
          <cell r="DH7">
            <v>-2202000</v>
          </cell>
          <cell r="DJ7">
            <v>-4043684</v>
          </cell>
          <cell r="DK7">
            <v>5000000</v>
          </cell>
          <cell r="DL7">
            <v>0</v>
          </cell>
          <cell r="DM7">
            <v>181159199</v>
          </cell>
          <cell r="DN7">
            <v>46000133</v>
          </cell>
          <cell r="DO7">
            <v>4860077</v>
          </cell>
          <cell r="DQ7">
            <v>-135019143</v>
          </cell>
          <cell r="DR7">
            <v>41274</v>
          </cell>
          <cell r="DS7">
            <v>82177459</v>
          </cell>
          <cell r="DT7">
            <v>0</v>
          </cell>
          <cell r="DU7">
            <v>100000000</v>
          </cell>
          <cell r="DV7">
            <v>0</v>
          </cell>
          <cell r="DW7">
            <v>-17822541</v>
          </cell>
          <cell r="DX7">
            <v>4000000</v>
          </cell>
          <cell r="DZ7">
            <v>-21822541</v>
          </cell>
          <cell r="EA7">
            <v>0</v>
          </cell>
          <cell r="EC7">
            <v>-17822541</v>
          </cell>
          <cell r="ED7">
            <v>0</v>
          </cell>
          <cell r="EE7">
            <v>0</v>
          </cell>
          <cell r="EF7">
            <v>21323371</v>
          </cell>
          <cell r="EG7">
            <v>0</v>
          </cell>
          <cell r="EH7">
            <v>499170</v>
          </cell>
          <cell r="EI7">
            <v>0</v>
          </cell>
          <cell r="EJ7">
            <v>-21822541</v>
          </cell>
          <cell r="EK7" t="str">
            <v>김본환</v>
          </cell>
          <cell r="EL7" t="str">
            <v>여인한</v>
          </cell>
          <cell r="EM7" t="str">
            <v>이휘진</v>
          </cell>
          <cell r="EN7">
            <v>170000</v>
          </cell>
          <cell r="EO7">
            <v>30000</v>
          </cell>
          <cell r="EP7">
            <v>30000</v>
          </cell>
          <cell r="EQ7" t="str">
            <v>대표</v>
          </cell>
          <cell r="ER7" t="str">
            <v>이사</v>
          </cell>
          <cell r="ES7" t="str">
            <v>이사</v>
          </cell>
        </row>
        <row r="8">
          <cell r="A8">
            <v>5</v>
          </cell>
          <cell r="B8" t="str">
            <v>로앤컴퍼니</v>
          </cell>
          <cell r="C8" t="str">
            <v xml:space="preserve">264-81-01728 </v>
          </cell>
          <cell r="D8" t="str">
            <v>110111-4928375</v>
          </cell>
          <cell r="E8" t="str">
            <v>서비스/교육</v>
          </cell>
          <cell r="F8" t="str">
            <v>M71531</v>
          </cell>
          <cell r="G8" t="str">
            <v>법률 중개 플랫폼</v>
          </cell>
          <cell r="H8">
            <v>41120</v>
          </cell>
          <cell r="I8" t="str">
            <v>김본환</v>
          </cell>
          <cell r="J8">
            <v>30179</v>
          </cell>
          <cell r="K8" t="str">
            <v>남</v>
          </cell>
          <cell r="L8">
            <v>0</v>
          </cell>
          <cell r="M8" t="str">
            <v xml:space="preserve">서울 서초구 서초동 1552-16 서림빌딩 302호 </v>
          </cell>
          <cell r="N8" t="str">
            <v>02-3477-0622</v>
          </cell>
          <cell r="P8" t="str">
            <v>bon.kim@lawcompany.co.kr</v>
          </cell>
          <cell r="T8" t="str">
            <v>hj.lee@lawcompany.co.kr</v>
          </cell>
          <cell r="V8" t="str">
            <v>정순열</v>
          </cell>
          <cell r="W8" t="str">
            <v>정순열</v>
          </cell>
          <cell r="X8" t="str">
            <v>한국3호</v>
          </cell>
          <cell r="Y8" t="str">
            <v>전국</v>
          </cell>
          <cell r="Z8" t="str">
            <v>클럽</v>
          </cell>
          <cell r="AA8" t="str">
            <v>보통주</v>
          </cell>
          <cell r="AB8">
            <v>41757</v>
          </cell>
          <cell r="AC8">
            <v>5</v>
          </cell>
          <cell r="AF8" t="str">
            <v>D3+임팩트</v>
          </cell>
          <cell r="AG8">
            <v>3</v>
          </cell>
          <cell r="AH8">
            <v>1.7452054794520548</v>
          </cell>
          <cell r="AI8">
            <v>20.749018320000001</v>
          </cell>
          <cell r="AJ8">
            <v>172227000</v>
          </cell>
          <cell r="AK8">
            <v>344454</v>
          </cell>
          <cell r="AL8">
            <v>500</v>
          </cell>
          <cell r="AM8">
            <v>5806</v>
          </cell>
          <cell r="AN8">
            <v>11.612</v>
          </cell>
          <cell r="AO8">
            <v>357372</v>
          </cell>
          <cell r="AP8">
            <v>12918</v>
          </cell>
          <cell r="AQ8">
            <v>12918</v>
          </cell>
          <cell r="AR8">
            <v>75001908</v>
          </cell>
          <cell r="AS8">
            <v>75001908</v>
          </cell>
          <cell r="AT8">
            <v>3.6147207951378393E-2</v>
          </cell>
          <cell r="AV8" t="str">
            <v>임창규</v>
          </cell>
          <cell r="AW8" t="str">
            <v>02-2278-7540</v>
          </cell>
          <cell r="AX8" t="str">
            <v>010-5201-0848</v>
          </cell>
          <cell r="AY8" t="str">
            <v>cg.lim@sifund.kr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3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75001908</v>
          </cell>
          <cell r="BM8">
            <v>75001908</v>
          </cell>
          <cell r="BN8">
            <v>25000636</v>
          </cell>
          <cell r="BO8">
            <v>25000636</v>
          </cell>
          <cell r="BP8">
            <v>25000636</v>
          </cell>
          <cell r="BZ8" t="str">
            <v>임창규, 이웅열, 이재우</v>
          </cell>
          <cell r="CA8" t="str">
            <v>임창규</v>
          </cell>
          <cell r="CB8" t="str">
            <v>이웅열</v>
          </cell>
          <cell r="CC8" t="str">
            <v>이재우</v>
          </cell>
          <cell r="CM8" t="str">
            <v>임창규</v>
          </cell>
          <cell r="CN8" t="str">
            <v>임창규, 이웅열</v>
          </cell>
          <cell r="CO8" t="str">
            <v>임창규, 이웅열, 이재우</v>
          </cell>
          <cell r="CP8" t="str">
            <v xml:space="preserve">임창규, 이웅열, 이재우, </v>
          </cell>
          <cell r="CQ8" t="str">
            <v xml:space="preserve">임창규, 이웅열, 이재우, , </v>
          </cell>
          <cell r="CR8" t="str">
            <v xml:space="preserve">임창규, 이웅열, 이재우, , , </v>
          </cell>
          <cell r="CS8" t="str">
            <v xml:space="preserve">임창규, 이웅열, 이재우, , , , </v>
          </cell>
          <cell r="CT8" t="str">
            <v xml:space="preserve">임창규, 이웅열, 이재우, , , , , </v>
          </cell>
          <cell r="CU8" t="str">
            <v xml:space="preserve">임창규, 이웅열, 이재우, , , , , , </v>
          </cell>
          <cell r="CV8" t="str">
            <v xml:space="preserve">임창규, 이웅열, 이재우, , , , , , , </v>
          </cell>
          <cell r="CW8" t="str">
            <v xml:space="preserve">임창규, 이웅열, 이재우, , , , , , , , </v>
          </cell>
          <cell r="CX8" t="str">
            <v xml:space="preserve">임창규, 이웅열, 이재우, , , , , , , , , </v>
          </cell>
          <cell r="CY8">
            <v>41639</v>
          </cell>
          <cell r="CZ8">
            <v>180438035</v>
          </cell>
          <cell r="DA8">
            <v>0</v>
          </cell>
          <cell r="DB8">
            <v>188971586</v>
          </cell>
          <cell r="DC8">
            <v>0</v>
          </cell>
          <cell r="DD8">
            <v>-8533551</v>
          </cell>
          <cell r="DE8">
            <v>155000000</v>
          </cell>
          <cell r="DG8">
            <v>-156841684</v>
          </cell>
          <cell r="DH8">
            <v>-2202000</v>
          </cell>
          <cell r="DJ8">
            <v>-4043684</v>
          </cell>
          <cell r="DK8">
            <v>5000000</v>
          </cell>
          <cell r="DL8">
            <v>0</v>
          </cell>
          <cell r="DM8">
            <v>181159199</v>
          </cell>
          <cell r="DN8">
            <v>46000133</v>
          </cell>
          <cell r="DO8">
            <v>4860077</v>
          </cell>
          <cell r="DQ8">
            <v>-135019143</v>
          </cell>
          <cell r="DR8">
            <v>41274</v>
          </cell>
          <cell r="DS8">
            <v>82177459</v>
          </cell>
          <cell r="DT8">
            <v>0</v>
          </cell>
          <cell r="DU8">
            <v>100000000</v>
          </cell>
          <cell r="DV8">
            <v>0</v>
          </cell>
          <cell r="DW8">
            <v>-17822541</v>
          </cell>
          <cell r="DX8">
            <v>4000000</v>
          </cell>
          <cell r="DZ8">
            <v>-21822541</v>
          </cell>
          <cell r="EA8">
            <v>0</v>
          </cell>
          <cell r="EC8">
            <v>-17822541</v>
          </cell>
          <cell r="ED8">
            <v>0</v>
          </cell>
          <cell r="EE8">
            <v>0</v>
          </cell>
          <cell r="EF8">
            <v>21323371</v>
          </cell>
          <cell r="EG8">
            <v>0</v>
          </cell>
          <cell r="EH8">
            <v>499170</v>
          </cell>
          <cell r="EI8">
            <v>0</v>
          </cell>
          <cell r="EJ8">
            <v>-21822541</v>
          </cell>
          <cell r="EK8" t="str">
            <v>김본환</v>
          </cell>
          <cell r="EL8" t="str">
            <v>여인한</v>
          </cell>
          <cell r="EM8" t="str">
            <v>이휘진</v>
          </cell>
          <cell r="EN8">
            <v>170000</v>
          </cell>
          <cell r="EO8">
            <v>30000</v>
          </cell>
          <cell r="EP8">
            <v>30000</v>
          </cell>
          <cell r="EQ8" t="str">
            <v>대표</v>
          </cell>
          <cell r="ER8" t="str">
            <v>이사</v>
          </cell>
          <cell r="ES8" t="str">
            <v>이사</v>
          </cell>
        </row>
        <row r="9">
          <cell r="A9">
            <v>6</v>
          </cell>
          <cell r="B9" t="str">
            <v>예지오</v>
          </cell>
          <cell r="C9" t="str">
            <v>120-87-84469</v>
          </cell>
          <cell r="D9" t="str">
            <v>110111-4884915</v>
          </cell>
          <cell r="E9" t="str">
            <v>서비스/교육</v>
          </cell>
          <cell r="F9" t="str">
            <v>J63991</v>
          </cell>
          <cell r="G9" t="str">
            <v>인성, 영어 교육 전문</v>
          </cell>
          <cell r="H9">
            <v>41085</v>
          </cell>
          <cell r="I9" t="str">
            <v>홍상원</v>
          </cell>
          <cell r="J9">
            <v>24248</v>
          </cell>
          <cell r="K9" t="str">
            <v>남</v>
          </cell>
          <cell r="L9">
            <v>0</v>
          </cell>
          <cell r="M9" t="str">
            <v xml:space="preserve">서울 강남구 일원본동 734~735 734번지 </v>
          </cell>
          <cell r="N9" t="str">
            <v>02-459-1878</v>
          </cell>
          <cell r="P9" t="str">
            <v>pjt@yeggio.com</v>
          </cell>
          <cell r="V9" t="str">
            <v>정순열</v>
          </cell>
          <cell r="W9" t="str">
            <v>정순열</v>
          </cell>
          <cell r="X9" t="str">
            <v>한국3호</v>
          </cell>
          <cell r="Y9" t="str">
            <v>전국</v>
          </cell>
          <cell r="Z9" t="str">
            <v>클럽</v>
          </cell>
          <cell r="AA9" t="str">
            <v>보통주</v>
          </cell>
          <cell r="AB9">
            <v>41759</v>
          </cell>
          <cell r="AF9" t="str">
            <v>Pathfinder</v>
          </cell>
          <cell r="AG9">
            <v>4</v>
          </cell>
          <cell r="AH9">
            <v>1.8465753424657534</v>
          </cell>
          <cell r="AI9">
            <v>19.600000000000001</v>
          </cell>
          <cell r="AJ9">
            <v>445000000</v>
          </cell>
          <cell r="AK9">
            <v>890000</v>
          </cell>
          <cell r="AL9">
            <v>500</v>
          </cell>
          <cell r="AM9">
            <v>2000</v>
          </cell>
          <cell r="AN9">
            <v>4</v>
          </cell>
          <cell r="AO9">
            <v>980000</v>
          </cell>
          <cell r="AP9">
            <v>90000</v>
          </cell>
          <cell r="AQ9">
            <v>90000</v>
          </cell>
          <cell r="AR9">
            <v>180000000</v>
          </cell>
          <cell r="AS9">
            <v>180000000</v>
          </cell>
          <cell r="AT9">
            <v>9.1836734693877556E-2</v>
          </cell>
          <cell r="AV9" t="str">
            <v>김용범</v>
          </cell>
          <cell r="AW9" t="str">
            <v>02-784-3366</v>
          </cell>
          <cell r="AX9" t="str">
            <v>010-2001-5006</v>
          </cell>
          <cell r="AY9" t="str">
            <v>finerex@daum.net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4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180000000</v>
          </cell>
          <cell r="BM9">
            <v>180000000</v>
          </cell>
          <cell r="BN9">
            <v>20000000</v>
          </cell>
          <cell r="BO9">
            <v>50000000</v>
          </cell>
          <cell r="BP9">
            <v>40000000</v>
          </cell>
          <cell r="BQ9">
            <v>70000000</v>
          </cell>
          <cell r="BZ9" t="str">
            <v>김용범, 김규판, 이동원, 정연신</v>
          </cell>
          <cell r="CA9" t="str">
            <v>김용범</v>
          </cell>
          <cell r="CB9" t="str">
            <v>김규판</v>
          </cell>
          <cell r="CC9" t="str">
            <v>이동원</v>
          </cell>
          <cell r="CD9" t="str">
            <v>정연신</v>
          </cell>
          <cell r="CM9" t="str">
            <v>김용범</v>
          </cell>
          <cell r="CN9" t="str">
            <v>김용범, 김규판</v>
          </cell>
          <cell r="CO9" t="str">
            <v>김용범, 김규판, 이동원</v>
          </cell>
          <cell r="CP9" t="str">
            <v>김용범, 김규판, 이동원, 정연신</v>
          </cell>
          <cell r="CQ9" t="str">
            <v xml:space="preserve">김용범, 김규판, 이동원, 정연신, </v>
          </cell>
          <cell r="CR9" t="str">
            <v xml:space="preserve">김용범, 김규판, 이동원, 정연신, , </v>
          </cell>
          <cell r="CS9" t="str">
            <v xml:space="preserve">김용범, 김규판, 이동원, 정연신, , , </v>
          </cell>
          <cell r="CT9" t="str">
            <v xml:space="preserve">김용범, 김규판, 이동원, 정연신, , , , </v>
          </cell>
          <cell r="CU9" t="str">
            <v xml:space="preserve">김용범, 김규판, 이동원, 정연신, , , , , </v>
          </cell>
          <cell r="CV9" t="str">
            <v xml:space="preserve">김용범, 김규판, 이동원, 정연신, , , , , , </v>
          </cell>
          <cell r="CW9" t="str">
            <v xml:space="preserve">김용범, 김규판, 이동원, 정연신, , , , , , , </v>
          </cell>
          <cell r="CX9" t="str">
            <v xml:space="preserve">김용범, 김규판, 이동원, 정연신, , , , , , , , </v>
          </cell>
          <cell r="CY9">
            <v>41639</v>
          </cell>
          <cell r="CZ9">
            <v>11021204</v>
          </cell>
          <cell r="DA9">
            <v>247752292</v>
          </cell>
          <cell r="DB9">
            <v>217714632</v>
          </cell>
          <cell r="DD9">
            <v>41058864</v>
          </cell>
          <cell r="DE9">
            <v>400000000</v>
          </cell>
          <cell r="DG9">
            <v>-358941136</v>
          </cell>
          <cell r="DJ9">
            <v>41058864</v>
          </cell>
          <cell r="DK9">
            <v>618818630</v>
          </cell>
          <cell r="DL9">
            <v>0</v>
          </cell>
          <cell r="DM9">
            <v>847979191</v>
          </cell>
          <cell r="DN9">
            <v>2343885</v>
          </cell>
          <cell r="DO9">
            <v>2301183</v>
          </cell>
          <cell r="DQ9">
            <v>-229117859</v>
          </cell>
          <cell r="DR9">
            <v>41274</v>
          </cell>
          <cell r="DS9">
            <v>1560714</v>
          </cell>
          <cell r="DT9">
            <v>136761093</v>
          </cell>
          <cell r="DU9">
            <v>148145084</v>
          </cell>
          <cell r="DV9">
            <v>0</v>
          </cell>
          <cell r="DW9">
            <v>-9823277</v>
          </cell>
          <cell r="DX9">
            <v>120000000</v>
          </cell>
          <cell r="DZ9">
            <v>-129823277</v>
          </cell>
          <cell r="EC9">
            <v>-9823277</v>
          </cell>
          <cell r="ED9">
            <v>363780400</v>
          </cell>
          <cell r="EF9">
            <v>493406583</v>
          </cell>
          <cell r="EG9">
            <v>15336</v>
          </cell>
          <cell r="EH9">
            <v>212430</v>
          </cell>
          <cell r="EJ9">
            <v>-129823277</v>
          </cell>
          <cell r="EK9" t="str">
            <v>홍상원</v>
          </cell>
          <cell r="EL9" t="str">
            <v>김은정</v>
          </cell>
          <cell r="EM9" t="str">
            <v>최홍권</v>
          </cell>
          <cell r="EN9">
            <v>384000</v>
          </cell>
          <cell r="EO9">
            <v>224000</v>
          </cell>
          <cell r="EP9">
            <v>72000</v>
          </cell>
          <cell r="EQ9" t="str">
            <v>대표</v>
          </cell>
          <cell r="ER9" t="str">
            <v>특수관계인</v>
          </cell>
          <cell r="ES9" t="str">
            <v>전사업주 지인</v>
          </cell>
        </row>
        <row r="10">
          <cell r="A10">
            <v>7</v>
          </cell>
          <cell r="B10" t="str">
            <v>도너츠커넥팅</v>
          </cell>
          <cell r="C10" t="str">
            <v xml:space="preserve">212-86-03851 </v>
          </cell>
          <cell r="D10" t="str">
            <v>110111-5086627</v>
          </cell>
          <cell r="E10" t="str">
            <v>서비스/교육</v>
          </cell>
          <cell r="F10" t="str">
            <v>M71310</v>
          </cell>
          <cell r="G10" t="str">
            <v>모바일 다이어트 서비스, 소셜 마케팅</v>
          </cell>
          <cell r="H10">
            <v>41101</v>
          </cell>
          <cell r="I10" t="str">
            <v>정기남</v>
          </cell>
          <cell r="J10">
            <v>26708</v>
          </cell>
          <cell r="K10" t="str">
            <v>남</v>
          </cell>
          <cell r="L10">
            <v>0</v>
          </cell>
          <cell r="M10" t="str">
            <v>서울 강동구 양재대로113길 53, 305호</v>
          </cell>
          <cell r="N10" t="str">
            <v>02-3784-5669</v>
          </cell>
          <cell r="O10" t="str">
            <v>010-3491-3421</v>
          </cell>
          <cell r="P10" t="str">
            <v>agendaking@donets.kr</v>
          </cell>
          <cell r="V10" t="str">
            <v>정순열</v>
          </cell>
          <cell r="W10" t="str">
            <v>정순열</v>
          </cell>
          <cell r="X10" t="str">
            <v>한국3호</v>
          </cell>
          <cell r="Y10" t="str">
            <v>전국</v>
          </cell>
          <cell r="Z10" t="str">
            <v>클럽</v>
          </cell>
          <cell r="AA10" t="str">
            <v>보통주</v>
          </cell>
          <cell r="AB10">
            <v>41758</v>
          </cell>
          <cell r="AF10" t="str">
            <v>TIG</v>
          </cell>
          <cell r="AG10">
            <v>3</v>
          </cell>
          <cell r="AH10">
            <v>1.8</v>
          </cell>
          <cell r="AI10">
            <v>8.7115500000000008</v>
          </cell>
          <cell r="AJ10">
            <v>88455000</v>
          </cell>
          <cell r="AK10">
            <v>17691</v>
          </cell>
          <cell r="AL10">
            <v>5000</v>
          </cell>
          <cell r="AM10">
            <v>45000</v>
          </cell>
          <cell r="AN10">
            <v>9</v>
          </cell>
          <cell r="AO10">
            <v>19359</v>
          </cell>
          <cell r="AP10">
            <v>1668</v>
          </cell>
          <cell r="AQ10">
            <v>1668</v>
          </cell>
          <cell r="AR10">
            <v>75060000</v>
          </cell>
          <cell r="AS10">
            <v>75060000</v>
          </cell>
          <cell r="AT10">
            <v>8.616147528281419E-2</v>
          </cell>
          <cell r="AV10" t="str">
            <v>조대연</v>
          </cell>
          <cell r="AW10" t="str">
            <v>02-2189-8601</v>
          </cell>
          <cell r="AX10" t="str">
            <v>010-6284-3562</v>
          </cell>
          <cell r="AY10" t="str">
            <v>lifeshappy2@naver.com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3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75060000</v>
          </cell>
          <cell r="BM10">
            <v>75060000</v>
          </cell>
          <cell r="BN10">
            <v>35010000</v>
          </cell>
          <cell r="BO10">
            <v>35010000</v>
          </cell>
          <cell r="BP10">
            <v>5040000</v>
          </cell>
          <cell r="BZ10" t="str">
            <v>조대연, 김대영, 이윤찬</v>
          </cell>
          <cell r="CA10" t="str">
            <v>조대연</v>
          </cell>
          <cell r="CB10" t="str">
            <v>김대영</v>
          </cell>
          <cell r="CC10" t="str">
            <v>이윤찬</v>
          </cell>
          <cell r="CM10" t="str">
            <v>조대연</v>
          </cell>
          <cell r="CN10" t="str">
            <v>조대연, 김대영</v>
          </cell>
          <cell r="CO10" t="str">
            <v>조대연, 김대영, 이윤찬</v>
          </cell>
          <cell r="CP10" t="str">
            <v xml:space="preserve">조대연, 김대영, 이윤찬, </v>
          </cell>
          <cell r="CQ10" t="str">
            <v xml:space="preserve">조대연, 김대영, 이윤찬, , </v>
          </cell>
          <cell r="CR10" t="str">
            <v xml:space="preserve">조대연, 김대영, 이윤찬, , , </v>
          </cell>
          <cell r="CS10" t="str">
            <v xml:space="preserve">조대연, 김대영, 이윤찬, , , , </v>
          </cell>
          <cell r="CT10" t="str">
            <v xml:space="preserve">조대연, 김대영, 이윤찬, , , , , </v>
          </cell>
          <cell r="CU10" t="str">
            <v xml:space="preserve">조대연, 김대영, 이윤찬, , , , , , </v>
          </cell>
          <cell r="CV10" t="str">
            <v xml:space="preserve">조대연, 김대영, 이윤찬, , , , , , , </v>
          </cell>
          <cell r="CW10" t="str">
            <v xml:space="preserve">조대연, 김대영, 이윤찬, , , , , , , , </v>
          </cell>
          <cell r="CX10" t="str">
            <v xml:space="preserve">조대연, 김대영, 이윤찬, , , , , , , , , </v>
          </cell>
          <cell r="CY10">
            <v>41639</v>
          </cell>
          <cell r="CZ10">
            <v>27289069</v>
          </cell>
          <cell r="DA10">
            <v>5000000</v>
          </cell>
          <cell r="DB10">
            <v>18342746</v>
          </cell>
          <cell r="DC10">
            <v>0</v>
          </cell>
          <cell r="DD10">
            <v>13946323</v>
          </cell>
          <cell r="DE10">
            <v>10000000</v>
          </cell>
          <cell r="DF10">
            <v>0</v>
          </cell>
          <cell r="DG10">
            <v>3946323</v>
          </cell>
          <cell r="DH10">
            <v>0</v>
          </cell>
          <cell r="DI10">
            <v>0</v>
          </cell>
          <cell r="DJ10">
            <v>13946323</v>
          </cell>
          <cell r="DK10">
            <v>43200000</v>
          </cell>
          <cell r="DL10">
            <v>0</v>
          </cell>
          <cell r="DM10">
            <v>38875454</v>
          </cell>
          <cell r="DN10">
            <v>2624</v>
          </cell>
          <cell r="DO10">
            <v>449</v>
          </cell>
          <cell r="DP10">
            <v>380398</v>
          </cell>
          <cell r="DQ10">
            <v>3946323</v>
          </cell>
          <cell r="DR10">
            <v>41274</v>
          </cell>
          <cell r="DW10">
            <v>0</v>
          </cell>
          <cell r="EJ10">
            <v>0</v>
          </cell>
          <cell r="EK10" t="str">
            <v>정기남</v>
          </cell>
          <cell r="EL10" t="str">
            <v>이윤찬</v>
          </cell>
          <cell r="EM10" t="str">
            <v>조대연</v>
          </cell>
          <cell r="EN10">
            <v>13927</v>
          </cell>
          <cell r="EO10">
            <v>1368</v>
          </cell>
          <cell r="EP10">
            <v>778</v>
          </cell>
          <cell r="EQ10" t="str">
            <v>대표</v>
          </cell>
          <cell r="ER10" t="str">
            <v>외부투자자</v>
          </cell>
          <cell r="ES10" t="str">
            <v>엔젤</v>
          </cell>
        </row>
        <row r="11">
          <cell r="A11">
            <v>8</v>
          </cell>
          <cell r="B11" t="str">
            <v>브이터치</v>
          </cell>
          <cell r="C11" t="str">
            <v>211-88-76578</v>
          </cell>
          <cell r="D11" t="str">
            <v>110111-4848896</v>
          </cell>
          <cell r="E11" t="str">
            <v>정보통신</v>
          </cell>
          <cell r="F11" t="str">
            <v>M70121</v>
          </cell>
          <cell r="G11" t="str">
            <v>가상터치 기술개발</v>
          </cell>
          <cell r="H11">
            <v>41018</v>
          </cell>
          <cell r="I11" t="str">
            <v>김석중</v>
          </cell>
          <cell r="J11">
            <v>28898</v>
          </cell>
          <cell r="K11" t="str">
            <v>남</v>
          </cell>
          <cell r="L11">
            <v>0</v>
          </cell>
          <cell r="M11" t="str">
            <v xml:space="preserve">서울 송파구 신천동 향군회관건물 5층 </v>
          </cell>
          <cell r="N11" t="str">
            <v>070-4610-3242</v>
          </cell>
          <cell r="O11" t="str">
            <v>010-5505-0520</v>
          </cell>
          <cell r="P11" t="str">
            <v>sjkim@vtouch.kr</v>
          </cell>
          <cell r="V11" t="str">
            <v>정순열</v>
          </cell>
          <cell r="W11" t="str">
            <v>정순열</v>
          </cell>
          <cell r="X11" t="str">
            <v>한국2호</v>
          </cell>
          <cell r="Y11" t="str">
            <v>전국</v>
          </cell>
          <cell r="Z11" t="str">
            <v>클럽</v>
          </cell>
          <cell r="AA11" t="str">
            <v>보통주</v>
          </cell>
          <cell r="AB11">
            <v>41753</v>
          </cell>
          <cell r="AC11">
            <v>5</v>
          </cell>
          <cell r="AF11" t="str">
            <v>머스크</v>
          </cell>
          <cell r="AG11">
            <v>4</v>
          </cell>
          <cell r="AH11">
            <v>2.0136986301369864</v>
          </cell>
          <cell r="AI11">
            <v>43.000078950000002</v>
          </cell>
          <cell r="AJ11">
            <v>205393000</v>
          </cell>
          <cell r="AK11">
            <v>205393</v>
          </cell>
          <cell r="AL11">
            <v>1000</v>
          </cell>
          <cell r="AM11">
            <v>20205</v>
          </cell>
          <cell r="AN11">
            <v>20.204999999999998</v>
          </cell>
          <cell r="AO11">
            <v>212819</v>
          </cell>
          <cell r="AP11">
            <v>7426</v>
          </cell>
          <cell r="AQ11">
            <v>7426</v>
          </cell>
          <cell r="AR11">
            <v>150042330</v>
          </cell>
          <cell r="AS11">
            <v>150042330</v>
          </cell>
          <cell r="AT11">
            <v>3.4893501050188187E-2</v>
          </cell>
          <cell r="AV11" t="str">
            <v>소셩헌</v>
          </cell>
          <cell r="AW11" t="str">
            <v>02-6309-4527</v>
          </cell>
          <cell r="AX11" t="str">
            <v>010-7298-2349</v>
          </cell>
          <cell r="AY11" t="str">
            <v>sh_0705@naver.com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4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150042330</v>
          </cell>
          <cell r="BM11">
            <v>150042330</v>
          </cell>
          <cell r="BN11">
            <v>35015265</v>
          </cell>
          <cell r="BO11">
            <v>15012315</v>
          </cell>
          <cell r="BP11">
            <v>50007375</v>
          </cell>
          <cell r="BQ11">
            <v>50007375</v>
          </cell>
          <cell r="BZ11" t="str">
            <v>소성현, 김남중, 박현준, 진상욱</v>
          </cell>
          <cell r="CA11" t="str">
            <v>소성현</v>
          </cell>
          <cell r="CB11" t="str">
            <v>김남중</v>
          </cell>
          <cell r="CC11" t="str">
            <v>박현준</v>
          </cell>
          <cell r="CD11" t="str">
            <v>진상욱</v>
          </cell>
          <cell r="CM11" t="str">
            <v>소성현</v>
          </cell>
          <cell r="CN11" t="str">
            <v>소성현, 김남중</v>
          </cell>
          <cell r="CO11" t="str">
            <v>소성현, 김남중, 박현준</v>
          </cell>
          <cell r="CP11" t="str">
            <v>소성현, 김남중, 박현준, 진상욱</v>
          </cell>
          <cell r="CQ11" t="str">
            <v xml:space="preserve">소성현, 김남중, 박현준, 진상욱, </v>
          </cell>
          <cell r="CR11" t="str">
            <v xml:space="preserve">소성현, 김남중, 박현준, 진상욱, , </v>
          </cell>
          <cell r="CS11" t="str">
            <v xml:space="preserve">소성현, 김남중, 박현준, 진상욱, , , </v>
          </cell>
          <cell r="CT11" t="str">
            <v xml:space="preserve">소성현, 김남중, 박현준, 진상욱, , , , </v>
          </cell>
          <cell r="CU11" t="str">
            <v xml:space="preserve">소성현, 김남중, 박현준, 진상욱, , , , , </v>
          </cell>
          <cell r="CV11" t="str">
            <v xml:space="preserve">소성현, 김남중, 박현준, 진상욱, , , , , , </v>
          </cell>
          <cell r="CW11" t="str">
            <v xml:space="preserve">소성현, 김남중, 박현준, 진상욱, , , , , , , </v>
          </cell>
          <cell r="CX11" t="str">
            <v xml:space="preserve">소성현, 김남중, 박현준, 진상욱, , , , , , , , </v>
          </cell>
          <cell r="CY11">
            <v>41639</v>
          </cell>
          <cell r="CZ11">
            <v>125206116</v>
          </cell>
          <cell r="DA11">
            <v>586424188</v>
          </cell>
          <cell r="DB11">
            <v>130697208</v>
          </cell>
          <cell r="DC11">
            <v>104995800</v>
          </cell>
          <cell r="DD11">
            <v>475937296</v>
          </cell>
          <cell r="DE11">
            <v>197967000</v>
          </cell>
          <cell r="DF11">
            <v>696122337</v>
          </cell>
          <cell r="DG11">
            <v>-418152041</v>
          </cell>
          <cell r="DJ11">
            <v>475937296</v>
          </cell>
          <cell r="DK11">
            <v>0</v>
          </cell>
          <cell r="DL11">
            <v>0</v>
          </cell>
          <cell r="DM11">
            <v>208668046</v>
          </cell>
          <cell r="DN11">
            <v>6792583</v>
          </cell>
          <cell r="DO11">
            <v>1265054</v>
          </cell>
          <cell r="DQ11">
            <v>-203140517</v>
          </cell>
          <cell r="DR11">
            <v>41274</v>
          </cell>
          <cell r="DS11">
            <v>55860684</v>
          </cell>
          <cell r="DT11">
            <v>17345408</v>
          </cell>
          <cell r="DU11">
            <v>137132609</v>
          </cell>
          <cell r="DV11">
            <v>0</v>
          </cell>
          <cell r="DW11">
            <v>-63926517</v>
          </cell>
          <cell r="DX11">
            <v>42106000</v>
          </cell>
          <cell r="DY11">
            <v>97108000</v>
          </cell>
          <cell r="DZ11">
            <v>-203140517</v>
          </cell>
          <cell r="EC11">
            <v>-63926517</v>
          </cell>
          <cell r="ED11">
            <v>0</v>
          </cell>
          <cell r="EE11">
            <v>0</v>
          </cell>
          <cell r="EF11">
            <v>208668046</v>
          </cell>
          <cell r="EG11">
            <v>6792583</v>
          </cell>
          <cell r="EH11">
            <v>1265054</v>
          </cell>
          <cell r="EI11">
            <v>0</v>
          </cell>
          <cell r="EJ11">
            <v>-203140517</v>
          </cell>
          <cell r="EK11" t="str">
            <v>김석중</v>
          </cell>
          <cell r="EL11" t="str">
            <v>김도현</v>
          </cell>
          <cell r="EM11" t="str">
            <v>송정훈</v>
          </cell>
          <cell r="EN11">
            <v>136433</v>
          </cell>
          <cell r="EO11">
            <v>35668</v>
          </cell>
          <cell r="EP11">
            <v>9390</v>
          </cell>
          <cell r="EQ11" t="str">
            <v>대표</v>
          </cell>
          <cell r="ER11" t="str">
            <v>이사</v>
          </cell>
          <cell r="ES11" t="str">
            <v>투자자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P74"/>
  <sheetViews>
    <sheetView showGridLines="0" view="pageBreakPreview" zoomScale="70" zoomScaleSheetLayoutView="70" workbookViewId="0">
      <selection activeCell="K17" sqref="K17:L17"/>
    </sheetView>
  </sheetViews>
  <sheetFormatPr defaultRowHeight="16.5"/>
  <cols>
    <col min="1" max="2" width="6.625" style="13" customWidth="1"/>
    <col min="3" max="5" width="5.5" style="13" customWidth="1"/>
    <col min="6" max="7" width="9.5" style="13" customWidth="1"/>
    <col min="8" max="8" width="7.25" style="13" customWidth="1"/>
    <col min="9" max="10" width="8.125" style="13" customWidth="1"/>
    <col min="11" max="12" width="7.875" style="13" customWidth="1"/>
    <col min="13" max="13" width="17.625" style="13" customWidth="1"/>
    <col min="14" max="14" width="7.25" style="13" customWidth="1"/>
    <col min="15" max="16" width="6.125" style="13" customWidth="1"/>
    <col min="17" max="19" width="7.25" style="13" customWidth="1"/>
    <col min="20" max="83" width="9" style="13"/>
    <col min="84" max="84" width="15.25" style="13" customWidth="1"/>
    <col min="85" max="85" width="17.75" style="13" customWidth="1"/>
    <col min="86" max="86" width="7" style="13" customWidth="1"/>
    <col min="87" max="87" width="8.25" style="13" customWidth="1"/>
    <col min="88" max="88" width="8.75" style="13" customWidth="1"/>
    <col min="89" max="89" width="10.25" style="13" customWidth="1"/>
    <col min="90" max="90" width="9" style="13" customWidth="1"/>
    <col min="91" max="91" width="7.875" style="13" customWidth="1"/>
    <col min="92" max="339" width="9" style="13"/>
    <col min="340" max="340" width="15.25" style="13" customWidth="1"/>
    <col min="341" max="341" width="17.75" style="13" customWidth="1"/>
    <col min="342" max="342" width="7" style="13" customWidth="1"/>
    <col min="343" max="343" width="8.25" style="13" customWidth="1"/>
    <col min="344" max="344" width="8.75" style="13" customWidth="1"/>
    <col min="345" max="345" width="10.25" style="13" customWidth="1"/>
    <col min="346" max="346" width="9" style="13" customWidth="1"/>
    <col min="347" max="347" width="7.875" style="13" customWidth="1"/>
    <col min="348" max="595" width="9" style="13"/>
    <col min="596" max="596" width="15.25" style="13" customWidth="1"/>
    <col min="597" max="597" width="17.75" style="13" customWidth="1"/>
    <col min="598" max="598" width="7" style="13" customWidth="1"/>
    <col min="599" max="599" width="8.25" style="13" customWidth="1"/>
    <col min="600" max="600" width="8.75" style="13" customWidth="1"/>
    <col min="601" max="601" width="10.25" style="13" customWidth="1"/>
    <col min="602" max="602" width="9" style="13" customWidth="1"/>
    <col min="603" max="603" width="7.875" style="13" customWidth="1"/>
    <col min="604" max="851" width="9" style="13"/>
    <col min="852" max="852" width="15.25" style="13" customWidth="1"/>
    <col min="853" max="853" width="17.75" style="13" customWidth="1"/>
    <col min="854" max="854" width="7" style="13" customWidth="1"/>
    <col min="855" max="855" width="8.25" style="13" customWidth="1"/>
    <col min="856" max="856" width="8.75" style="13" customWidth="1"/>
    <col min="857" max="857" width="10.25" style="13" customWidth="1"/>
    <col min="858" max="858" width="9" style="13" customWidth="1"/>
    <col min="859" max="859" width="7.875" style="13" customWidth="1"/>
    <col min="860" max="1107" width="9" style="13"/>
    <col min="1108" max="1108" width="15.25" style="13" customWidth="1"/>
    <col min="1109" max="1109" width="17.75" style="13" customWidth="1"/>
    <col min="1110" max="1110" width="7" style="13" customWidth="1"/>
    <col min="1111" max="1111" width="8.25" style="13" customWidth="1"/>
    <col min="1112" max="1112" width="8.75" style="13" customWidth="1"/>
    <col min="1113" max="1113" width="10.25" style="13" customWidth="1"/>
    <col min="1114" max="1114" width="9" style="13" customWidth="1"/>
    <col min="1115" max="1115" width="7.875" style="13" customWidth="1"/>
    <col min="1116" max="1363" width="9" style="13"/>
    <col min="1364" max="1364" width="15.25" style="13" customWidth="1"/>
    <col min="1365" max="1365" width="17.75" style="13" customWidth="1"/>
    <col min="1366" max="1366" width="7" style="13" customWidth="1"/>
    <col min="1367" max="1367" width="8.25" style="13" customWidth="1"/>
    <col min="1368" max="1368" width="8.75" style="13" customWidth="1"/>
    <col min="1369" max="1369" width="10.25" style="13" customWidth="1"/>
    <col min="1370" max="1370" width="9" style="13" customWidth="1"/>
    <col min="1371" max="1371" width="7.875" style="13" customWidth="1"/>
    <col min="1372" max="1619" width="9" style="13"/>
    <col min="1620" max="1620" width="15.25" style="13" customWidth="1"/>
    <col min="1621" max="1621" width="17.75" style="13" customWidth="1"/>
    <col min="1622" max="1622" width="7" style="13" customWidth="1"/>
    <col min="1623" max="1623" width="8.25" style="13" customWidth="1"/>
    <col min="1624" max="1624" width="8.75" style="13" customWidth="1"/>
    <col min="1625" max="1625" width="10.25" style="13" customWidth="1"/>
    <col min="1626" max="1626" width="9" style="13" customWidth="1"/>
    <col min="1627" max="1627" width="7.875" style="13" customWidth="1"/>
    <col min="1628" max="1875" width="9" style="13"/>
    <col min="1876" max="1876" width="15.25" style="13" customWidth="1"/>
    <col min="1877" max="1877" width="17.75" style="13" customWidth="1"/>
    <col min="1878" max="1878" width="7" style="13" customWidth="1"/>
    <col min="1879" max="1879" width="8.25" style="13" customWidth="1"/>
    <col min="1880" max="1880" width="8.75" style="13" customWidth="1"/>
    <col min="1881" max="1881" width="10.25" style="13" customWidth="1"/>
    <col min="1882" max="1882" width="9" style="13" customWidth="1"/>
    <col min="1883" max="1883" width="7.875" style="13" customWidth="1"/>
    <col min="1884" max="2131" width="9" style="13"/>
    <col min="2132" max="2132" width="15.25" style="13" customWidth="1"/>
    <col min="2133" max="2133" width="17.75" style="13" customWidth="1"/>
    <col min="2134" max="2134" width="7" style="13" customWidth="1"/>
    <col min="2135" max="2135" width="8.25" style="13" customWidth="1"/>
    <col min="2136" max="2136" width="8.75" style="13" customWidth="1"/>
    <col min="2137" max="2137" width="10.25" style="13" customWidth="1"/>
    <col min="2138" max="2138" width="9" style="13" customWidth="1"/>
    <col min="2139" max="2139" width="7.875" style="13" customWidth="1"/>
    <col min="2140" max="2387" width="9" style="13"/>
    <col min="2388" max="2388" width="15.25" style="13" customWidth="1"/>
    <col min="2389" max="2389" width="17.75" style="13" customWidth="1"/>
    <col min="2390" max="2390" width="7" style="13" customWidth="1"/>
    <col min="2391" max="2391" width="8.25" style="13" customWidth="1"/>
    <col min="2392" max="2392" width="8.75" style="13" customWidth="1"/>
    <col min="2393" max="2393" width="10.25" style="13" customWidth="1"/>
    <col min="2394" max="2394" width="9" style="13" customWidth="1"/>
    <col min="2395" max="2395" width="7.875" style="13" customWidth="1"/>
    <col min="2396" max="2643" width="9" style="13"/>
    <col min="2644" max="2644" width="15.25" style="13" customWidth="1"/>
    <col min="2645" max="2645" width="17.75" style="13" customWidth="1"/>
    <col min="2646" max="2646" width="7" style="13" customWidth="1"/>
    <col min="2647" max="2647" width="8.25" style="13" customWidth="1"/>
    <col min="2648" max="2648" width="8.75" style="13" customWidth="1"/>
    <col min="2649" max="2649" width="10.25" style="13" customWidth="1"/>
    <col min="2650" max="2650" width="9" style="13" customWidth="1"/>
    <col min="2651" max="2651" width="7.875" style="13" customWidth="1"/>
    <col min="2652" max="2899" width="9" style="13"/>
    <col min="2900" max="2900" width="15.25" style="13" customWidth="1"/>
    <col min="2901" max="2901" width="17.75" style="13" customWidth="1"/>
    <col min="2902" max="2902" width="7" style="13" customWidth="1"/>
    <col min="2903" max="2903" width="8.25" style="13" customWidth="1"/>
    <col min="2904" max="2904" width="8.75" style="13" customWidth="1"/>
    <col min="2905" max="2905" width="10.25" style="13" customWidth="1"/>
    <col min="2906" max="2906" width="9" style="13" customWidth="1"/>
    <col min="2907" max="2907" width="7.875" style="13" customWidth="1"/>
    <col min="2908" max="3155" width="9" style="13"/>
    <col min="3156" max="3156" width="15.25" style="13" customWidth="1"/>
    <col min="3157" max="3157" width="17.75" style="13" customWidth="1"/>
    <col min="3158" max="3158" width="7" style="13" customWidth="1"/>
    <col min="3159" max="3159" width="8.25" style="13" customWidth="1"/>
    <col min="3160" max="3160" width="8.75" style="13" customWidth="1"/>
    <col min="3161" max="3161" width="10.25" style="13" customWidth="1"/>
    <col min="3162" max="3162" width="9" style="13" customWidth="1"/>
    <col min="3163" max="3163" width="7.875" style="13" customWidth="1"/>
    <col min="3164" max="3411" width="9" style="13"/>
    <col min="3412" max="3412" width="15.25" style="13" customWidth="1"/>
    <col min="3413" max="3413" width="17.75" style="13" customWidth="1"/>
    <col min="3414" max="3414" width="7" style="13" customWidth="1"/>
    <col min="3415" max="3415" width="8.25" style="13" customWidth="1"/>
    <col min="3416" max="3416" width="8.75" style="13" customWidth="1"/>
    <col min="3417" max="3417" width="10.25" style="13" customWidth="1"/>
    <col min="3418" max="3418" width="9" style="13" customWidth="1"/>
    <col min="3419" max="3419" width="7.875" style="13" customWidth="1"/>
    <col min="3420" max="3667" width="9" style="13"/>
    <col min="3668" max="3668" width="15.25" style="13" customWidth="1"/>
    <col min="3669" max="3669" width="17.75" style="13" customWidth="1"/>
    <col min="3670" max="3670" width="7" style="13" customWidth="1"/>
    <col min="3671" max="3671" width="8.25" style="13" customWidth="1"/>
    <col min="3672" max="3672" width="8.75" style="13" customWidth="1"/>
    <col min="3673" max="3673" width="10.25" style="13" customWidth="1"/>
    <col min="3674" max="3674" width="9" style="13" customWidth="1"/>
    <col min="3675" max="3675" width="7.875" style="13" customWidth="1"/>
    <col min="3676" max="3923" width="9" style="13"/>
    <col min="3924" max="3924" width="15.25" style="13" customWidth="1"/>
    <col min="3925" max="3925" width="17.75" style="13" customWidth="1"/>
    <col min="3926" max="3926" width="7" style="13" customWidth="1"/>
    <col min="3927" max="3927" width="8.25" style="13" customWidth="1"/>
    <col min="3928" max="3928" width="8.75" style="13" customWidth="1"/>
    <col min="3929" max="3929" width="10.25" style="13" customWidth="1"/>
    <col min="3930" max="3930" width="9" style="13" customWidth="1"/>
    <col min="3931" max="3931" width="7.875" style="13" customWidth="1"/>
    <col min="3932" max="4179" width="9" style="13"/>
    <col min="4180" max="4180" width="15.25" style="13" customWidth="1"/>
    <col min="4181" max="4181" width="17.75" style="13" customWidth="1"/>
    <col min="4182" max="4182" width="7" style="13" customWidth="1"/>
    <col min="4183" max="4183" width="8.25" style="13" customWidth="1"/>
    <col min="4184" max="4184" width="8.75" style="13" customWidth="1"/>
    <col min="4185" max="4185" width="10.25" style="13" customWidth="1"/>
    <col min="4186" max="4186" width="9" style="13" customWidth="1"/>
    <col min="4187" max="4187" width="7.875" style="13" customWidth="1"/>
    <col min="4188" max="4435" width="9" style="13"/>
    <col min="4436" max="4436" width="15.25" style="13" customWidth="1"/>
    <col min="4437" max="4437" width="17.75" style="13" customWidth="1"/>
    <col min="4438" max="4438" width="7" style="13" customWidth="1"/>
    <col min="4439" max="4439" width="8.25" style="13" customWidth="1"/>
    <col min="4440" max="4440" width="8.75" style="13" customWidth="1"/>
    <col min="4441" max="4441" width="10.25" style="13" customWidth="1"/>
    <col min="4442" max="4442" width="9" style="13" customWidth="1"/>
    <col min="4443" max="4443" width="7.875" style="13" customWidth="1"/>
    <col min="4444" max="4691" width="9" style="13"/>
    <col min="4692" max="4692" width="15.25" style="13" customWidth="1"/>
    <col min="4693" max="4693" width="17.75" style="13" customWidth="1"/>
    <col min="4694" max="4694" width="7" style="13" customWidth="1"/>
    <col min="4695" max="4695" width="8.25" style="13" customWidth="1"/>
    <col min="4696" max="4696" width="8.75" style="13" customWidth="1"/>
    <col min="4697" max="4697" width="10.25" style="13" customWidth="1"/>
    <col min="4698" max="4698" width="9" style="13" customWidth="1"/>
    <col min="4699" max="4699" width="7.875" style="13" customWidth="1"/>
    <col min="4700" max="4947" width="9" style="13"/>
    <col min="4948" max="4948" width="15.25" style="13" customWidth="1"/>
    <col min="4949" max="4949" width="17.75" style="13" customWidth="1"/>
    <col min="4950" max="4950" width="7" style="13" customWidth="1"/>
    <col min="4951" max="4951" width="8.25" style="13" customWidth="1"/>
    <col min="4952" max="4952" width="8.75" style="13" customWidth="1"/>
    <col min="4953" max="4953" width="10.25" style="13" customWidth="1"/>
    <col min="4954" max="4954" width="9" style="13" customWidth="1"/>
    <col min="4955" max="4955" width="7.875" style="13" customWidth="1"/>
    <col min="4956" max="5203" width="9" style="13"/>
    <col min="5204" max="5204" width="15.25" style="13" customWidth="1"/>
    <col min="5205" max="5205" width="17.75" style="13" customWidth="1"/>
    <col min="5206" max="5206" width="7" style="13" customWidth="1"/>
    <col min="5207" max="5207" width="8.25" style="13" customWidth="1"/>
    <col min="5208" max="5208" width="8.75" style="13" customWidth="1"/>
    <col min="5209" max="5209" width="10.25" style="13" customWidth="1"/>
    <col min="5210" max="5210" width="9" style="13" customWidth="1"/>
    <col min="5211" max="5211" width="7.875" style="13" customWidth="1"/>
    <col min="5212" max="5459" width="9" style="13"/>
    <col min="5460" max="5460" width="15.25" style="13" customWidth="1"/>
    <col min="5461" max="5461" width="17.75" style="13" customWidth="1"/>
    <col min="5462" max="5462" width="7" style="13" customWidth="1"/>
    <col min="5463" max="5463" width="8.25" style="13" customWidth="1"/>
    <col min="5464" max="5464" width="8.75" style="13" customWidth="1"/>
    <col min="5465" max="5465" width="10.25" style="13" customWidth="1"/>
    <col min="5466" max="5466" width="9" style="13" customWidth="1"/>
    <col min="5467" max="5467" width="7.875" style="13" customWidth="1"/>
    <col min="5468" max="5715" width="9" style="13"/>
    <col min="5716" max="5716" width="15.25" style="13" customWidth="1"/>
    <col min="5717" max="5717" width="17.75" style="13" customWidth="1"/>
    <col min="5718" max="5718" width="7" style="13" customWidth="1"/>
    <col min="5719" max="5719" width="8.25" style="13" customWidth="1"/>
    <col min="5720" max="5720" width="8.75" style="13" customWidth="1"/>
    <col min="5721" max="5721" width="10.25" style="13" customWidth="1"/>
    <col min="5722" max="5722" width="9" style="13" customWidth="1"/>
    <col min="5723" max="5723" width="7.875" style="13" customWidth="1"/>
    <col min="5724" max="5971" width="9" style="13"/>
    <col min="5972" max="5972" width="15.25" style="13" customWidth="1"/>
    <col min="5973" max="5973" width="17.75" style="13" customWidth="1"/>
    <col min="5974" max="5974" width="7" style="13" customWidth="1"/>
    <col min="5975" max="5975" width="8.25" style="13" customWidth="1"/>
    <col min="5976" max="5976" width="8.75" style="13" customWidth="1"/>
    <col min="5977" max="5977" width="10.25" style="13" customWidth="1"/>
    <col min="5978" max="5978" width="9" style="13" customWidth="1"/>
    <col min="5979" max="5979" width="7.875" style="13" customWidth="1"/>
    <col min="5980" max="6227" width="9" style="13"/>
    <col min="6228" max="6228" width="15.25" style="13" customWidth="1"/>
    <col min="6229" max="6229" width="17.75" style="13" customWidth="1"/>
    <col min="6230" max="6230" width="7" style="13" customWidth="1"/>
    <col min="6231" max="6231" width="8.25" style="13" customWidth="1"/>
    <col min="6232" max="6232" width="8.75" style="13" customWidth="1"/>
    <col min="6233" max="6233" width="10.25" style="13" customWidth="1"/>
    <col min="6234" max="6234" width="9" style="13" customWidth="1"/>
    <col min="6235" max="6235" width="7.875" style="13" customWidth="1"/>
    <col min="6236" max="6483" width="9" style="13"/>
    <col min="6484" max="6484" width="15.25" style="13" customWidth="1"/>
    <col min="6485" max="6485" width="17.75" style="13" customWidth="1"/>
    <col min="6486" max="6486" width="7" style="13" customWidth="1"/>
    <col min="6487" max="6487" width="8.25" style="13" customWidth="1"/>
    <col min="6488" max="6488" width="8.75" style="13" customWidth="1"/>
    <col min="6489" max="6489" width="10.25" style="13" customWidth="1"/>
    <col min="6490" max="6490" width="9" style="13" customWidth="1"/>
    <col min="6491" max="6491" width="7.875" style="13" customWidth="1"/>
    <col min="6492" max="6739" width="9" style="13"/>
    <col min="6740" max="6740" width="15.25" style="13" customWidth="1"/>
    <col min="6741" max="6741" width="17.75" style="13" customWidth="1"/>
    <col min="6742" max="6742" width="7" style="13" customWidth="1"/>
    <col min="6743" max="6743" width="8.25" style="13" customWidth="1"/>
    <col min="6744" max="6744" width="8.75" style="13" customWidth="1"/>
    <col min="6745" max="6745" width="10.25" style="13" customWidth="1"/>
    <col min="6746" max="6746" width="9" style="13" customWidth="1"/>
    <col min="6747" max="6747" width="7.875" style="13" customWidth="1"/>
    <col min="6748" max="6995" width="9" style="13"/>
    <col min="6996" max="6996" width="15.25" style="13" customWidth="1"/>
    <col min="6997" max="6997" width="17.75" style="13" customWidth="1"/>
    <col min="6998" max="6998" width="7" style="13" customWidth="1"/>
    <col min="6999" max="6999" width="8.25" style="13" customWidth="1"/>
    <col min="7000" max="7000" width="8.75" style="13" customWidth="1"/>
    <col min="7001" max="7001" width="10.25" style="13" customWidth="1"/>
    <col min="7002" max="7002" width="9" style="13" customWidth="1"/>
    <col min="7003" max="7003" width="7.875" style="13" customWidth="1"/>
    <col min="7004" max="7251" width="9" style="13"/>
    <col min="7252" max="7252" width="15.25" style="13" customWidth="1"/>
    <col min="7253" max="7253" width="17.75" style="13" customWidth="1"/>
    <col min="7254" max="7254" width="7" style="13" customWidth="1"/>
    <col min="7255" max="7255" width="8.25" style="13" customWidth="1"/>
    <col min="7256" max="7256" width="8.75" style="13" customWidth="1"/>
    <col min="7257" max="7257" width="10.25" style="13" customWidth="1"/>
    <col min="7258" max="7258" width="9" style="13" customWidth="1"/>
    <col min="7259" max="7259" width="7.875" style="13" customWidth="1"/>
    <col min="7260" max="7507" width="9" style="13"/>
    <col min="7508" max="7508" width="15.25" style="13" customWidth="1"/>
    <col min="7509" max="7509" width="17.75" style="13" customWidth="1"/>
    <col min="7510" max="7510" width="7" style="13" customWidth="1"/>
    <col min="7511" max="7511" width="8.25" style="13" customWidth="1"/>
    <col min="7512" max="7512" width="8.75" style="13" customWidth="1"/>
    <col min="7513" max="7513" width="10.25" style="13" customWidth="1"/>
    <col min="7514" max="7514" width="9" style="13" customWidth="1"/>
    <col min="7515" max="7515" width="7.875" style="13" customWidth="1"/>
    <col min="7516" max="7763" width="9" style="13"/>
    <col min="7764" max="7764" width="15.25" style="13" customWidth="1"/>
    <col min="7765" max="7765" width="17.75" style="13" customWidth="1"/>
    <col min="7766" max="7766" width="7" style="13" customWidth="1"/>
    <col min="7767" max="7767" width="8.25" style="13" customWidth="1"/>
    <col min="7768" max="7768" width="8.75" style="13" customWidth="1"/>
    <col min="7769" max="7769" width="10.25" style="13" customWidth="1"/>
    <col min="7770" max="7770" width="9" style="13" customWidth="1"/>
    <col min="7771" max="7771" width="7.875" style="13" customWidth="1"/>
    <col min="7772" max="8019" width="9" style="13"/>
    <col min="8020" max="8020" width="15.25" style="13" customWidth="1"/>
    <col min="8021" max="8021" width="17.75" style="13" customWidth="1"/>
    <col min="8022" max="8022" width="7" style="13" customWidth="1"/>
    <col min="8023" max="8023" width="8.25" style="13" customWidth="1"/>
    <col min="8024" max="8024" width="8.75" style="13" customWidth="1"/>
    <col min="8025" max="8025" width="10.25" style="13" customWidth="1"/>
    <col min="8026" max="8026" width="9" style="13" customWidth="1"/>
    <col min="8027" max="8027" width="7.875" style="13" customWidth="1"/>
    <col min="8028" max="8275" width="9" style="13"/>
    <col min="8276" max="8276" width="15.25" style="13" customWidth="1"/>
    <col min="8277" max="8277" width="17.75" style="13" customWidth="1"/>
    <col min="8278" max="8278" width="7" style="13" customWidth="1"/>
    <col min="8279" max="8279" width="8.25" style="13" customWidth="1"/>
    <col min="8280" max="8280" width="8.75" style="13" customWidth="1"/>
    <col min="8281" max="8281" width="10.25" style="13" customWidth="1"/>
    <col min="8282" max="8282" width="9" style="13" customWidth="1"/>
    <col min="8283" max="8283" width="7.875" style="13" customWidth="1"/>
    <col min="8284" max="8531" width="9" style="13"/>
    <col min="8532" max="8532" width="15.25" style="13" customWidth="1"/>
    <col min="8533" max="8533" width="17.75" style="13" customWidth="1"/>
    <col min="8534" max="8534" width="7" style="13" customWidth="1"/>
    <col min="8535" max="8535" width="8.25" style="13" customWidth="1"/>
    <col min="8536" max="8536" width="8.75" style="13" customWidth="1"/>
    <col min="8537" max="8537" width="10.25" style="13" customWidth="1"/>
    <col min="8538" max="8538" width="9" style="13" customWidth="1"/>
    <col min="8539" max="8539" width="7.875" style="13" customWidth="1"/>
    <col min="8540" max="8787" width="9" style="13"/>
    <col min="8788" max="8788" width="15.25" style="13" customWidth="1"/>
    <col min="8789" max="8789" width="17.75" style="13" customWidth="1"/>
    <col min="8790" max="8790" width="7" style="13" customWidth="1"/>
    <col min="8791" max="8791" width="8.25" style="13" customWidth="1"/>
    <col min="8792" max="8792" width="8.75" style="13" customWidth="1"/>
    <col min="8793" max="8793" width="10.25" style="13" customWidth="1"/>
    <col min="8794" max="8794" width="9" style="13" customWidth="1"/>
    <col min="8795" max="8795" width="7.875" style="13" customWidth="1"/>
    <col min="8796" max="9043" width="9" style="13"/>
    <col min="9044" max="9044" width="15.25" style="13" customWidth="1"/>
    <col min="9045" max="9045" width="17.75" style="13" customWidth="1"/>
    <col min="9046" max="9046" width="7" style="13" customWidth="1"/>
    <col min="9047" max="9047" width="8.25" style="13" customWidth="1"/>
    <col min="9048" max="9048" width="8.75" style="13" customWidth="1"/>
    <col min="9049" max="9049" width="10.25" style="13" customWidth="1"/>
    <col min="9050" max="9050" width="9" style="13" customWidth="1"/>
    <col min="9051" max="9051" width="7.875" style="13" customWidth="1"/>
    <col min="9052" max="9299" width="9" style="13"/>
    <col min="9300" max="9300" width="15.25" style="13" customWidth="1"/>
    <col min="9301" max="9301" width="17.75" style="13" customWidth="1"/>
    <col min="9302" max="9302" width="7" style="13" customWidth="1"/>
    <col min="9303" max="9303" width="8.25" style="13" customWidth="1"/>
    <col min="9304" max="9304" width="8.75" style="13" customWidth="1"/>
    <col min="9305" max="9305" width="10.25" style="13" customWidth="1"/>
    <col min="9306" max="9306" width="9" style="13" customWidth="1"/>
    <col min="9307" max="9307" width="7.875" style="13" customWidth="1"/>
    <col min="9308" max="9555" width="9" style="13"/>
    <col min="9556" max="9556" width="15.25" style="13" customWidth="1"/>
    <col min="9557" max="9557" width="17.75" style="13" customWidth="1"/>
    <col min="9558" max="9558" width="7" style="13" customWidth="1"/>
    <col min="9559" max="9559" width="8.25" style="13" customWidth="1"/>
    <col min="9560" max="9560" width="8.75" style="13" customWidth="1"/>
    <col min="9561" max="9561" width="10.25" style="13" customWidth="1"/>
    <col min="9562" max="9562" width="9" style="13" customWidth="1"/>
    <col min="9563" max="9563" width="7.875" style="13" customWidth="1"/>
    <col min="9564" max="9811" width="9" style="13"/>
    <col min="9812" max="9812" width="15.25" style="13" customWidth="1"/>
    <col min="9813" max="9813" width="17.75" style="13" customWidth="1"/>
    <col min="9814" max="9814" width="7" style="13" customWidth="1"/>
    <col min="9815" max="9815" width="8.25" style="13" customWidth="1"/>
    <col min="9816" max="9816" width="8.75" style="13" customWidth="1"/>
    <col min="9817" max="9817" width="10.25" style="13" customWidth="1"/>
    <col min="9818" max="9818" width="9" style="13" customWidth="1"/>
    <col min="9819" max="9819" width="7.875" style="13" customWidth="1"/>
    <col min="9820" max="10067" width="9" style="13"/>
    <col min="10068" max="10068" width="15.25" style="13" customWidth="1"/>
    <col min="10069" max="10069" width="17.75" style="13" customWidth="1"/>
    <col min="10070" max="10070" width="7" style="13" customWidth="1"/>
    <col min="10071" max="10071" width="8.25" style="13" customWidth="1"/>
    <col min="10072" max="10072" width="8.75" style="13" customWidth="1"/>
    <col min="10073" max="10073" width="10.25" style="13" customWidth="1"/>
    <col min="10074" max="10074" width="9" style="13" customWidth="1"/>
    <col min="10075" max="10075" width="7.875" style="13" customWidth="1"/>
    <col min="10076" max="10323" width="9" style="13"/>
    <col min="10324" max="10324" width="15.25" style="13" customWidth="1"/>
    <col min="10325" max="10325" width="17.75" style="13" customWidth="1"/>
    <col min="10326" max="10326" width="7" style="13" customWidth="1"/>
    <col min="10327" max="10327" width="8.25" style="13" customWidth="1"/>
    <col min="10328" max="10328" width="8.75" style="13" customWidth="1"/>
    <col min="10329" max="10329" width="10.25" style="13" customWidth="1"/>
    <col min="10330" max="10330" width="9" style="13" customWidth="1"/>
    <col min="10331" max="10331" width="7.875" style="13" customWidth="1"/>
    <col min="10332" max="10579" width="9" style="13"/>
    <col min="10580" max="10580" width="15.25" style="13" customWidth="1"/>
    <col min="10581" max="10581" width="17.75" style="13" customWidth="1"/>
    <col min="10582" max="10582" width="7" style="13" customWidth="1"/>
    <col min="10583" max="10583" width="8.25" style="13" customWidth="1"/>
    <col min="10584" max="10584" width="8.75" style="13" customWidth="1"/>
    <col min="10585" max="10585" width="10.25" style="13" customWidth="1"/>
    <col min="10586" max="10586" width="9" style="13" customWidth="1"/>
    <col min="10587" max="10587" width="7.875" style="13" customWidth="1"/>
    <col min="10588" max="10835" width="9" style="13"/>
    <col min="10836" max="10836" width="15.25" style="13" customWidth="1"/>
    <col min="10837" max="10837" width="17.75" style="13" customWidth="1"/>
    <col min="10838" max="10838" width="7" style="13" customWidth="1"/>
    <col min="10839" max="10839" width="8.25" style="13" customWidth="1"/>
    <col min="10840" max="10840" width="8.75" style="13" customWidth="1"/>
    <col min="10841" max="10841" width="10.25" style="13" customWidth="1"/>
    <col min="10842" max="10842" width="9" style="13" customWidth="1"/>
    <col min="10843" max="10843" width="7.875" style="13" customWidth="1"/>
    <col min="10844" max="11091" width="9" style="13"/>
    <col min="11092" max="11092" width="15.25" style="13" customWidth="1"/>
    <col min="11093" max="11093" width="17.75" style="13" customWidth="1"/>
    <col min="11094" max="11094" width="7" style="13" customWidth="1"/>
    <col min="11095" max="11095" width="8.25" style="13" customWidth="1"/>
    <col min="11096" max="11096" width="8.75" style="13" customWidth="1"/>
    <col min="11097" max="11097" width="10.25" style="13" customWidth="1"/>
    <col min="11098" max="11098" width="9" style="13" customWidth="1"/>
    <col min="11099" max="11099" width="7.875" style="13" customWidth="1"/>
    <col min="11100" max="11347" width="9" style="13"/>
    <col min="11348" max="11348" width="15.25" style="13" customWidth="1"/>
    <col min="11349" max="11349" width="17.75" style="13" customWidth="1"/>
    <col min="11350" max="11350" width="7" style="13" customWidth="1"/>
    <col min="11351" max="11351" width="8.25" style="13" customWidth="1"/>
    <col min="11352" max="11352" width="8.75" style="13" customWidth="1"/>
    <col min="11353" max="11353" width="10.25" style="13" customWidth="1"/>
    <col min="11354" max="11354" width="9" style="13" customWidth="1"/>
    <col min="11355" max="11355" width="7.875" style="13" customWidth="1"/>
    <col min="11356" max="11603" width="9" style="13"/>
    <col min="11604" max="11604" width="15.25" style="13" customWidth="1"/>
    <col min="11605" max="11605" width="17.75" style="13" customWidth="1"/>
    <col min="11606" max="11606" width="7" style="13" customWidth="1"/>
    <col min="11607" max="11607" width="8.25" style="13" customWidth="1"/>
    <col min="11608" max="11608" width="8.75" style="13" customWidth="1"/>
    <col min="11609" max="11609" width="10.25" style="13" customWidth="1"/>
    <col min="11610" max="11610" width="9" style="13" customWidth="1"/>
    <col min="11611" max="11611" width="7.875" style="13" customWidth="1"/>
    <col min="11612" max="11859" width="9" style="13"/>
    <col min="11860" max="11860" width="15.25" style="13" customWidth="1"/>
    <col min="11861" max="11861" width="17.75" style="13" customWidth="1"/>
    <col min="11862" max="11862" width="7" style="13" customWidth="1"/>
    <col min="11863" max="11863" width="8.25" style="13" customWidth="1"/>
    <col min="11864" max="11864" width="8.75" style="13" customWidth="1"/>
    <col min="11865" max="11865" width="10.25" style="13" customWidth="1"/>
    <col min="11866" max="11866" width="9" style="13" customWidth="1"/>
    <col min="11867" max="11867" width="7.875" style="13" customWidth="1"/>
    <col min="11868" max="12115" width="9" style="13"/>
    <col min="12116" max="12116" width="15.25" style="13" customWidth="1"/>
    <col min="12117" max="12117" width="17.75" style="13" customWidth="1"/>
    <col min="12118" max="12118" width="7" style="13" customWidth="1"/>
    <col min="12119" max="12119" width="8.25" style="13" customWidth="1"/>
    <col min="12120" max="12120" width="8.75" style="13" customWidth="1"/>
    <col min="12121" max="12121" width="10.25" style="13" customWidth="1"/>
    <col min="12122" max="12122" width="9" style="13" customWidth="1"/>
    <col min="12123" max="12123" width="7.875" style="13" customWidth="1"/>
    <col min="12124" max="12371" width="9" style="13"/>
    <col min="12372" max="12372" width="15.25" style="13" customWidth="1"/>
    <col min="12373" max="12373" width="17.75" style="13" customWidth="1"/>
    <col min="12374" max="12374" width="7" style="13" customWidth="1"/>
    <col min="12375" max="12375" width="8.25" style="13" customWidth="1"/>
    <col min="12376" max="12376" width="8.75" style="13" customWidth="1"/>
    <col min="12377" max="12377" width="10.25" style="13" customWidth="1"/>
    <col min="12378" max="12378" width="9" style="13" customWidth="1"/>
    <col min="12379" max="12379" width="7.875" style="13" customWidth="1"/>
    <col min="12380" max="12627" width="9" style="13"/>
    <col min="12628" max="12628" width="15.25" style="13" customWidth="1"/>
    <col min="12629" max="12629" width="17.75" style="13" customWidth="1"/>
    <col min="12630" max="12630" width="7" style="13" customWidth="1"/>
    <col min="12631" max="12631" width="8.25" style="13" customWidth="1"/>
    <col min="12632" max="12632" width="8.75" style="13" customWidth="1"/>
    <col min="12633" max="12633" width="10.25" style="13" customWidth="1"/>
    <col min="12634" max="12634" width="9" style="13" customWidth="1"/>
    <col min="12635" max="12635" width="7.875" style="13" customWidth="1"/>
    <col min="12636" max="12883" width="9" style="13"/>
    <col min="12884" max="12884" width="15.25" style="13" customWidth="1"/>
    <col min="12885" max="12885" width="17.75" style="13" customWidth="1"/>
    <col min="12886" max="12886" width="7" style="13" customWidth="1"/>
    <col min="12887" max="12887" width="8.25" style="13" customWidth="1"/>
    <col min="12888" max="12888" width="8.75" style="13" customWidth="1"/>
    <col min="12889" max="12889" width="10.25" style="13" customWidth="1"/>
    <col min="12890" max="12890" width="9" style="13" customWidth="1"/>
    <col min="12891" max="12891" width="7.875" style="13" customWidth="1"/>
    <col min="12892" max="13139" width="9" style="13"/>
    <col min="13140" max="13140" width="15.25" style="13" customWidth="1"/>
    <col min="13141" max="13141" width="17.75" style="13" customWidth="1"/>
    <col min="13142" max="13142" width="7" style="13" customWidth="1"/>
    <col min="13143" max="13143" width="8.25" style="13" customWidth="1"/>
    <col min="13144" max="13144" width="8.75" style="13" customWidth="1"/>
    <col min="13145" max="13145" width="10.25" style="13" customWidth="1"/>
    <col min="13146" max="13146" width="9" style="13" customWidth="1"/>
    <col min="13147" max="13147" width="7.875" style="13" customWidth="1"/>
    <col min="13148" max="13395" width="9" style="13"/>
    <col min="13396" max="13396" width="15.25" style="13" customWidth="1"/>
    <col min="13397" max="13397" width="17.75" style="13" customWidth="1"/>
    <col min="13398" max="13398" width="7" style="13" customWidth="1"/>
    <col min="13399" max="13399" width="8.25" style="13" customWidth="1"/>
    <col min="13400" max="13400" width="8.75" style="13" customWidth="1"/>
    <col min="13401" max="13401" width="10.25" style="13" customWidth="1"/>
    <col min="13402" max="13402" width="9" style="13" customWidth="1"/>
    <col min="13403" max="13403" width="7.875" style="13" customWidth="1"/>
    <col min="13404" max="13651" width="9" style="13"/>
    <col min="13652" max="13652" width="15.25" style="13" customWidth="1"/>
    <col min="13653" max="13653" width="17.75" style="13" customWidth="1"/>
    <col min="13654" max="13654" width="7" style="13" customWidth="1"/>
    <col min="13655" max="13655" width="8.25" style="13" customWidth="1"/>
    <col min="13656" max="13656" width="8.75" style="13" customWidth="1"/>
    <col min="13657" max="13657" width="10.25" style="13" customWidth="1"/>
    <col min="13658" max="13658" width="9" style="13" customWidth="1"/>
    <col min="13659" max="13659" width="7.875" style="13" customWidth="1"/>
    <col min="13660" max="13907" width="9" style="13"/>
    <col min="13908" max="13908" width="15.25" style="13" customWidth="1"/>
    <col min="13909" max="13909" width="17.75" style="13" customWidth="1"/>
    <col min="13910" max="13910" width="7" style="13" customWidth="1"/>
    <col min="13911" max="13911" width="8.25" style="13" customWidth="1"/>
    <col min="13912" max="13912" width="8.75" style="13" customWidth="1"/>
    <col min="13913" max="13913" width="10.25" style="13" customWidth="1"/>
    <col min="13914" max="13914" width="9" style="13" customWidth="1"/>
    <col min="13915" max="13915" width="7.875" style="13" customWidth="1"/>
    <col min="13916" max="14163" width="9" style="13"/>
    <col min="14164" max="14164" width="15.25" style="13" customWidth="1"/>
    <col min="14165" max="14165" width="17.75" style="13" customWidth="1"/>
    <col min="14166" max="14166" width="7" style="13" customWidth="1"/>
    <col min="14167" max="14167" width="8.25" style="13" customWidth="1"/>
    <col min="14168" max="14168" width="8.75" style="13" customWidth="1"/>
    <col min="14169" max="14169" width="10.25" style="13" customWidth="1"/>
    <col min="14170" max="14170" width="9" style="13" customWidth="1"/>
    <col min="14171" max="14171" width="7.875" style="13" customWidth="1"/>
    <col min="14172" max="14419" width="9" style="13"/>
    <col min="14420" max="14420" width="15.25" style="13" customWidth="1"/>
    <col min="14421" max="14421" width="17.75" style="13" customWidth="1"/>
    <col min="14422" max="14422" width="7" style="13" customWidth="1"/>
    <col min="14423" max="14423" width="8.25" style="13" customWidth="1"/>
    <col min="14424" max="14424" width="8.75" style="13" customWidth="1"/>
    <col min="14425" max="14425" width="10.25" style="13" customWidth="1"/>
    <col min="14426" max="14426" width="9" style="13" customWidth="1"/>
    <col min="14427" max="14427" width="7.875" style="13" customWidth="1"/>
    <col min="14428" max="14675" width="9" style="13"/>
    <col min="14676" max="14676" width="15.25" style="13" customWidth="1"/>
    <col min="14677" max="14677" width="17.75" style="13" customWidth="1"/>
    <col min="14678" max="14678" width="7" style="13" customWidth="1"/>
    <col min="14679" max="14679" width="8.25" style="13" customWidth="1"/>
    <col min="14680" max="14680" width="8.75" style="13" customWidth="1"/>
    <col min="14681" max="14681" width="10.25" style="13" customWidth="1"/>
    <col min="14682" max="14682" width="9" style="13" customWidth="1"/>
    <col min="14683" max="14683" width="7.875" style="13" customWidth="1"/>
    <col min="14684" max="14931" width="9" style="13"/>
    <col min="14932" max="14932" width="15.25" style="13" customWidth="1"/>
    <col min="14933" max="14933" width="17.75" style="13" customWidth="1"/>
    <col min="14934" max="14934" width="7" style="13" customWidth="1"/>
    <col min="14935" max="14935" width="8.25" style="13" customWidth="1"/>
    <col min="14936" max="14936" width="8.75" style="13" customWidth="1"/>
    <col min="14937" max="14937" width="10.25" style="13" customWidth="1"/>
    <col min="14938" max="14938" width="9" style="13" customWidth="1"/>
    <col min="14939" max="14939" width="7.875" style="13" customWidth="1"/>
    <col min="14940" max="15187" width="9" style="13"/>
    <col min="15188" max="15188" width="15.25" style="13" customWidth="1"/>
    <col min="15189" max="15189" width="17.75" style="13" customWidth="1"/>
    <col min="15190" max="15190" width="7" style="13" customWidth="1"/>
    <col min="15191" max="15191" width="8.25" style="13" customWidth="1"/>
    <col min="15192" max="15192" width="8.75" style="13" customWidth="1"/>
    <col min="15193" max="15193" width="10.25" style="13" customWidth="1"/>
    <col min="15194" max="15194" width="9" style="13" customWidth="1"/>
    <col min="15195" max="15195" width="7.875" style="13" customWidth="1"/>
    <col min="15196" max="15443" width="9" style="13"/>
    <col min="15444" max="15444" width="15.25" style="13" customWidth="1"/>
    <col min="15445" max="15445" width="17.75" style="13" customWidth="1"/>
    <col min="15446" max="15446" width="7" style="13" customWidth="1"/>
    <col min="15447" max="15447" width="8.25" style="13" customWidth="1"/>
    <col min="15448" max="15448" width="8.75" style="13" customWidth="1"/>
    <col min="15449" max="15449" width="10.25" style="13" customWidth="1"/>
    <col min="15450" max="15450" width="9" style="13" customWidth="1"/>
    <col min="15451" max="15451" width="7.875" style="13" customWidth="1"/>
    <col min="15452" max="15699" width="9" style="13"/>
    <col min="15700" max="15700" width="15.25" style="13" customWidth="1"/>
    <col min="15701" max="15701" width="17.75" style="13" customWidth="1"/>
    <col min="15702" max="15702" width="7" style="13" customWidth="1"/>
    <col min="15703" max="15703" width="8.25" style="13" customWidth="1"/>
    <col min="15704" max="15704" width="8.75" style="13" customWidth="1"/>
    <col min="15705" max="15705" width="10.25" style="13" customWidth="1"/>
    <col min="15706" max="15706" width="9" style="13" customWidth="1"/>
    <col min="15707" max="15707" width="7.875" style="13" customWidth="1"/>
    <col min="15708" max="15955" width="9" style="13"/>
    <col min="15956" max="15956" width="15.25" style="13" customWidth="1"/>
    <col min="15957" max="15957" width="17.75" style="13" customWidth="1"/>
    <col min="15958" max="15958" width="7" style="13" customWidth="1"/>
    <col min="15959" max="15959" width="8.25" style="13" customWidth="1"/>
    <col min="15960" max="15960" width="8.75" style="13" customWidth="1"/>
    <col min="15961" max="15961" width="10.25" style="13" customWidth="1"/>
    <col min="15962" max="15962" width="9" style="13" customWidth="1"/>
    <col min="15963" max="15963" width="7.875" style="13" customWidth="1"/>
    <col min="15964" max="16384" width="9" style="13"/>
  </cols>
  <sheetData>
    <row r="1" spans="1:16" ht="9.9499999999999993" customHeight="1">
      <c r="A1" s="12"/>
      <c r="B1" s="12"/>
    </row>
    <row r="2" spans="1:16" ht="31.5">
      <c r="A2" s="262" t="s">
        <v>245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</row>
    <row r="3" spans="1:16" ht="9.9499999999999993" customHeight="1">
      <c r="A3" s="113"/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</row>
    <row r="4" spans="1:16" ht="30" customHeight="1">
      <c r="A4" s="117" t="s">
        <v>94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6"/>
    </row>
    <row r="5" spans="1:16" ht="35.1" customHeight="1">
      <c r="A5" s="263" t="s">
        <v>13</v>
      </c>
      <c r="B5" s="263"/>
      <c r="C5" s="263"/>
      <c r="D5" s="263"/>
      <c r="E5" s="263"/>
      <c r="F5" s="263"/>
      <c r="G5" s="263"/>
      <c r="H5" s="263" t="s">
        <v>38</v>
      </c>
      <c r="I5" s="263"/>
      <c r="J5" s="263"/>
      <c r="K5" s="263"/>
      <c r="L5" s="263"/>
      <c r="M5" s="263"/>
      <c r="N5" s="263" t="s">
        <v>39</v>
      </c>
      <c r="O5" s="263"/>
      <c r="P5" s="263"/>
    </row>
    <row r="6" spans="1:16" ht="35.1" customHeight="1">
      <c r="A6" s="263" t="s">
        <v>18</v>
      </c>
      <c r="B6" s="263"/>
      <c r="C6" s="263" t="s">
        <v>19</v>
      </c>
      <c r="D6" s="263"/>
      <c r="E6" s="263"/>
      <c r="F6" s="263" t="s">
        <v>91</v>
      </c>
      <c r="G6" s="263"/>
      <c r="H6" s="157" t="s">
        <v>92</v>
      </c>
      <c r="I6" s="263" t="s">
        <v>20</v>
      </c>
      <c r="J6" s="263"/>
      <c r="K6" s="263" t="s">
        <v>21</v>
      </c>
      <c r="L6" s="263"/>
      <c r="M6" s="157" t="s">
        <v>93</v>
      </c>
      <c r="N6" s="263"/>
      <c r="O6" s="263"/>
      <c r="P6" s="263"/>
    </row>
    <row r="7" spans="1:16" ht="50.1" customHeight="1">
      <c r="A7" s="257" t="str">
        <f>'적격판정 최종'!D7</f>
        <v>-</v>
      </c>
      <c r="B7" s="258"/>
      <c r="C7" s="257" t="str">
        <f>'적격판정 최종'!E7</f>
        <v xml:space="preserve"> 빅뱅엔젤스투자조합5호</v>
      </c>
      <c r="D7" s="259"/>
      <c r="E7" s="258"/>
      <c r="F7" s="260" t="str">
        <f>'적격판정 최종'!F7</f>
        <v xml:space="preserve">홀라컴퍼니 </v>
      </c>
      <c r="G7" s="261"/>
      <c r="H7" s="111">
        <f>'적격판정 최종'!S7</f>
        <v>53.680000000000007</v>
      </c>
      <c r="I7" s="253">
        <f>'적격판정 최종'!T7</f>
        <v>19994499</v>
      </c>
      <c r="J7" s="254"/>
      <c r="K7" s="253">
        <f>'적격판정 최종'!U7</f>
        <v>0</v>
      </c>
      <c r="L7" s="254"/>
      <c r="M7" s="118" t="str">
        <f>'적격판정 최종'!V7</f>
        <v xml:space="preserve"> 한국 엔젤투자매칭펀드1호 </v>
      </c>
      <c r="N7" s="104" t="str">
        <f>IF(K7&gt;0, "승인", "탈락")</f>
        <v>탈락</v>
      </c>
      <c r="O7" s="255" t="s">
        <v>71</v>
      </c>
      <c r="P7" s="264"/>
    </row>
    <row r="8" spans="1:16" ht="59.25" customHeight="1">
      <c r="A8" s="257" t="str">
        <f>'적격판정 최종'!D8</f>
        <v>-</v>
      </c>
      <c r="B8" s="258"/>
      <c r="C8" s="257" t="str">
        <f>'적격판정 최종'!E8</f>
        <v xml:space="preserve"> 김현준, 임재은 </v>
      </c>
      <c r="D8" s="259"/>
      <c r="E8" s="258"/>
      <c r="F8" s="260" t="str">
        <f>'적격판정 최종'!F8</f>
        <v xml:space="preserve">도토리 </v>
      </c>
      <c r="G8" s="261"/>
      <c r="H8" s="111">
        <f>'적격판정 최종'!S8</f>
        <v>50.96</v>
      </c>
      <c r="I8" s="253">
        <f>'적격판정 최종'!T8</f>
        <v>195000000</v>
      </c>
      <c r="J8" s="254"/>
      <c r="K8" s="253">
        <f>'적격판정 최종'!U8</f>
        <v>0</v>
      </c>
      <c r="L8" s="254"/>
      <c r="M8" s="118" t="str">
        <f>'적격판정 최종'!V8</f>
        <v xml:space="preserve"> 한국 엔젤투자매칭펀드3호 </v>
      </c>
      <c r="N8" s="104" t="str">
        <f t="shared" ref="N8:N14" si="0">IF(K8&gt;0, "승인", "탈락")</f>
        <v>탈락</v>
      </c>
      <c r="O8" s="255" t="s">
        <v>71</v>
      </c>
      <c r="P8" s="256"/>
    </row>
    <row r="9" spans="1:16" ht="50.1" customHeight="1">
      <c r="A9" s="257" t="str">
        <f>'적격판정 최종'!D9</f>
        <v>-</v>
      </c>
      <c r="B9" s="258"/>
      <c r="C9" s="257" t="str">
        <f>'적격판정 최종'!E9</f>
        <v xml:space="preserve"> 김상량 </v>
      </c>
      <c r="D9" s="259"/>
      <c r="E9" s="258"/>
      <c r="F9" s="260" t="str">
        <f>'적격판정 최종'!F9</f>
        <v xml:space="preserve">바름파트너스 </v>
      </c>
      <c r="G9" s="261"/>
      <c r="H9" s="111">
        <f>'적격판정 최종'!S9</f>
        <v>66.800000000000011</v>
      </c>
      <c r="I9" s="253">
        <f>'적격판정 최종'!T9</f>
        <v>120000000</v>
      </c>
      <c r="J9" s="254"/>
      <c r="K9" s="253">
        <f>'적격판정 최종'!U9</f>
        <v>120000000</v>
      </c>
      <c r="L9" s="254"/>
      <c r="M9" s="118" t="str">
        <f>'적격판정 최종'!V9</f>
        <v xml:space="preserve"> 한국 엔젤투자매칭펀드4호 </v>
      </c>
      <c r="N9" s="104" t="str">
        <f t="shared" si="0"/>
        <v>승인</v>
      </c>
      <c r="O9" s="255" t="s">
        <v>71</v>
      </c>
      <c r="P9" s="264"/>
    </row>
    <row r="10" spans="1:16" ht="50.1" customHeight="1">
      <c r="A10" s="257" t="str">
        <f>'적격판정 최종'!D10</f>
        <v>-</v>
      </c>
      <c r="B10" s="258"/>
      <c r="C10" s="257" t="str">
        <f>'적격판정 최종'!E10</f>
        <v xml:space="preserve"> 임춘호, 김일토, 노양종, 이상용 </v>
      </c>
      <c r="D10" s="259"/>
      <c r="E10" s="258"/>
      <c r="F10" s="260" t="str">
        <f>'적격판정 최종'!F10</f>
        <v xml:space="preserve">썸타지 </v>
      </c>
      <c r="G10" s="261"/>
      <c r="H10" s="111">
        <f>'적격판정 최종'!S10</f>
        <v>51.319999999999993</v>
      </c>
      <c r="I10" s="253">
        <f>'적격판정 최종'!T10</f>
        <v>75060000</v>
      </c>
      <c r="J10" s="254"/>
      <c r="K10" s="253">
        <f>'적격판정 최종'!U10</f>
        <v>0</v>
      </c>
      <c r="L10" s="254"/>
      <c r="M10" s="118" t="str">
        <f>'적격판정 최종'!V10</f>
        <v xml:space="preserve"> 대전 엔젤투자매칭펀드 </v>
      </c>
      <c r="N10" s="104" t="str">
        <f t="shared" si="0"/>
        <v>탈락</v>
      </c>
      <c r="O10" s="255" t="s">
        <v>71</v>
      </c>
      <c r="P10" s="256"/>
    </row>
    <row r="11" spans="1:16" ht="50.1" customHeight="1">
      <c r="A11" s="257" t="str">
        <f>'적격판정 최종'!D11</f>
        <v>-</v>
      </c>
      <c r="B11" s="258"/>
      <c r="C11" s="257" t="str">
        <f>'적격판정 최종'!E11</f>
        <v xml:space="preserve"> 장재훈, 김지은 </v>
      </c>
      <c r="D11" s="259"/>
      <c r="E11" s="258"/>
      <c r="F11" s="260" t="str">
        <f>'적격판정 최종'!F11</f>
        <v xml:space="preserve">비아이씨컴퍼니 </v>
      </c>
      <c r="G11" s="261"/>
      <c r="H11" s="111">
        <f>'적격판정 최종'!S11</f>
        <v>48.92</v>
      </c>
      <c r="I11" s="253">
        <f>'적격판정 최종'!T11</f>
        <v>170000000</v>
      </c>
      <c r="J11" s="254"/>
      <c r="K11" s="253">
        <f>'적격판정 최종'!U11</f>
        <v>0</v>
      </c>
      <c r="L11" s="254"/>
      <c r="M11" s="118" t="str">
        <f>'적격판정 최종'!V11</f>
        <v xml:space="preserve"> 한국 엔젤투자매칭펀드3호 </v>
      </c>
      <c r="N11" s="104" t="str">
        <f t="shared" si="0"/>
        <v>탈락</v>
      </c>
      <c r="O11" s="255" t="s">
        <v>71</v>
      </c>
      <c r="P11" s="256"/>
    </row>
    <row r="12" spans="1:16" ht="50.1" customHeight="1">
      <c r="A12" s="257" t="str">
        <f>'적격판정 최종'!D12</f>
        <v>-</v>
      </c>
      <c r="B12" s="258"/>
      <c r="C12" s="257" t="str">
        <f>'적격판정 최종'!E12</f>
        <v xml:space="preserve"> (재)서울특별시서울산업진흥원 </v>
      </c>
      <c r="D12" s="259"/>
      <c r="E12" s="258"/>
      <c r="F12" s="260" t="str">
        <f>'적격판정 최종'!F12</f>
        <v xml:space="preserve"> 아토머스  </v>
      </c>
      <c r="G12" s="261"/>
      <c r="H12" s="111">
        <f>'적격판정 최종'!S12</f>
        <v>73</v>
      </c>
      <c r="I12" s="253">
        <f>'적격판정 최종'!T12</f>
        <v>49999306</v>
      </c>
      <c r="J12" s="254"/>
      <c r="K12" s="253">
        <f>'적격판정 최종'!U12</f>
        <v>49999306</v>
      </c>
      <c r="L12" s="254"/>
      <c r="M12" s="118" t="str">
        <f>'적격판정 최종'!V12</f>
        <v xml:space="preserve"> 한국 엔젤투자매칭펀드3호 </v>
      </c>
      <c r="N12" s="104" t="str">
        <f t="shared" si="0"/>
        <v>승인</v>
      </c>
      <c r="O12" s="255" t="s">
        <v>70</v>
      </c>
      <c r="P12" s="256"/>
    </row>
    <row r="13" spans="1:16" ht="50.1" customHeight="1">
      <c r="A13" s="257" t="str">
        <f>'적격판정 최종'!D13</f>
        <v>-</v>
      </c>
      <c r="B13" s="258"/>
      <c r="C13" s="257" t="str">
        <f>'적격판정 최종'!E13</f>
        <v xml:space="preserve"> 박현준 </v>
      </c>
      <c r="D13" s="259"/>
      <c r="E13" s="258"/>
      <c r="F13" s="260" t="str">
        <f>'적격판정 최종'!F13</f>
        <v xml:space="preserve"> 르바르비에 </v>
      </c>
      <c r="G13" s="261"/>
      <c r="H13" s="111">
        <f>'적격판정 최종'!S13</f>
        <v>75.080000000000013</v>
      </c>
      <c r="I13" s="253">
        <f>'적격판정 최종'!T13</f>
        <v>60000000</v>
      </c>
      <c r="J13" s="254"/>
      <c r="K13" s="253">
        <f>'적격판정 최종'!U13</f>
        <v>60000000</v>
      </c>
      <c r="L13" s="254"/>
      <c r="M13" s="118" t="str">
        <f>'적격판정 최종'!V13</f>
        <v xml:space="preserve"> 아산나눔-모태펀드 청년 엔젤투자매칭펀드 </v>
      </c>
      <c r="N13" s="104" t="str">
        <f t="shared" si="0"/>
        <v>승인</v>
      </c>
      <c r="O13" s="255" t="s">
        <v>70</v>
      </c>
      <c r="P13" s="256"/>
    </row>
    <row r="14" spans="1:16" ht="50.1" customHeight="1">
      <c r="A14" s="257" t="str">
        <f>'적격판정 최종'!D14</f>
        <v>-</v>
      </c>
      <c r="B14" s="258"/>
      <c r="C14" s="257" t="str">
        <f>'적격판정 최종'!E14</f>
        <v xml:space="preserve"> 문성복, 이성원 </v>
      </c>
      <c r="D14" s="259"/>
      <c r="E14" s="258"/>
      <c r="F14" s="260" t="str">
        <f>'적격판정 최종'!F14</f>
        <v xml:space="preserve"> 르바르비에 </v>
      </c>
      <c r="G14" s="261"/>
      <c r="H14" s="111">
        <f>'적격판정 최종'!S14</f>
        <v>70.599999999999994</v>
      </c>
      <c r="I14" s="253">
        <f>'적격판정 최종'!T14</f>
        <v>50000000</v>
      </c>
      <c r="J14" s="254"/>
      <c r="K14" s="253">
        <f>'적격판정 최종'!U14</f>
        <v>50000000</v>
      </c>
      <c r="L14" s="254"/>
      <c r="M14" s="118" t="str">
        <f>'적격판정 최종'!V14</f>
        <v xml:space="preserve"> 아산나눔-모태펀드 청년 엔젤투자매칭펀드 </v>
      </c>
      <c r="N14" s="104" t="str">
        <f t="shared" si="0"/>
        <v>승인</v>
      </c>
      <c r="O14" s="255" t="s">
        <v>70</v>
      </c>
      <c r="P14" s="256"/>
    </row>
    <row r="15" spans="1:16" ht="50.1" customHeight="1">
      <c r="A15" s="257" t="str">
        <f>'적격판정 최종'!D15</f>
        <v>-</v>
      </c>
      <c r="B15" s="258"/>
      <c r="C15" s="257" t="str">
        <f>'적격판정 최종'!E15</f>
        <v>더브릿지제1호사모투자조합</v>
      </c>
      <c r="D15" s="259"/>
      <c r="E15" s="258"/>
      <c r="F15" s="260" t="str">
        <f>'적격판정 최종'!F15</f>
        <v xml:space="preserve">클레슨 </v>
      </c>
      <c r="G15" s="261"/>
      <c r="H15" s="111">
        <f>'적격판정 최종'!S15</f>
        <v>65.960000000000008</v>
      </c>
      <c r="I15" s="253">
        <f>'적격판정 최종'!T15</f>
        <v>150057204</v>
      </c>
      <c r="J15" s="254"/>
      <c r="K15" s="253">
        <f>'적격판정 최종'!U15</f>
        <v>150057204</v>
      </c>
      <c r="L15" s="254"/>
      <c r="M15" s="118" t="str">
        <f>'적격판정 최종'!V15</f>
        <v xml:space="preserve"> 한국 엔젤투자매칭펀드3호 </v>
      </c>
      <c r="N15" s="104" t="str">
        <f t="shared" ref="N15:N16" si="1">IF(K15&gt;0, "승인", "탈락")</f>
        <v>승인</v>
      </c>
      <c r="O15" s="255" t="s">
        <v>70</v>
      </c>
      <c r="P15" s="256"/>
    </row>
    <row r="16" spans="1:16" ht="50.1" customHeight="1">
      <c r="A16" s="257" t="str">
        <f>'적격판정 최종'!D16</f>
        <v>-</v>
      </c>
      <c r="B16" s="258"/>
      <c r="C16" s="257" t="str">
        <f>'적격판정 최종'!E16</f>
        <v xml:space="preserve"> 김태영 </v>
      </c>
      <c r="D16" s="259"/>
      <c r="E16" s="258"/>
      <c r="F16" s="260" t="str">
        <f>'적격판정 최종'!F16</f>
        <v xml:space="preserve">손플레이어 </v>
      </c>
      <c r="G16" s="261"/>
      <c r="H16" s="111">
        <f>'적격판정 최종'!S16</f>
        <v>55.76</v>
      </c>
      <c r="I16" s="253">
        <f>'적격판정 최종'!T16</f>
        <v>200000000</v>
      </c>
      <c r="J16" s="254"/>
      <c r="K16" s="253">
        <f>'적격판정 최종'!U16</f>
        <v>0</v>
      </c>
      <c r="L16" s="254"/>
      <c r="M16" s="118" t="str">
        <f>'적격판정 최종'!V16</f>
        <v xml:space="preserve"> 한국 엔젤투자매칭펀드3호 </v>
      </c>
      <c r="N16" s="104" t="str">
        <f t="shared" si="1"/>
        <v>탈락</v>
      </c>
      <c r="O16" s="255" t="s">
        <v>70</v>
      </c>
      <c r="P16" s="256"/>
    </row>
    <row r="17" spans="1:16" ht="50.1" customHeight="1">
      <c r="A17" s="257" t="str">
        <f>'적격판정 최종'!D17</f>
        <v>-</v>
      </c>
      <c r="B17" s="258"/>
      <c r="C17" s="257" t="str">
        <f>'적격판정 최종'!E17</f>
        <v xml:space="preserve"> 우원명 </v>
      </c>
      <c r="D17" s="259"/>
      <c r="E17" s="258"/>
      <c r="F17" s="260" t="str">
        <f>'적격판정 최종'!F17</f>
        <v xml:space="preserve">아샤그룹 </v>
      </c>
      <c r="G17" s="261"/>
      <c r="H17" s="111">
        <f>'적격판정 최종'!S17</f>
        <v>75.319999999999993</v>
      </c>
      <c r="I17" s="253">
        <f>'적격판정 최종'!T17</f>
        <v>100030554</v>
      </c>
      <c r="J17" s="254"/>
      <c r="K17" s="253">
        <f>'적격판정 최종'!U17</f>
        <v>100030554</v>
      </c>
      <c r="L17" s="254"/>
      <c r="M17" s="118" t="str">
        <f>'적격판정 최종'!V17</f>
        <v xml:space="preserve"> 한국 엔젤투자매칭펀드1호 </v>
      </c>
      <c r="N17" s="104" t="str">
        <f t="shared" ref="N17" si="2">IF(K17&gt;0, "승인", "탈락")</f>
        <v>승인</v>
      </c>
      <c r="O17" s="255" t="s">
        <v>70</v>
      </c>
      <c r="P17" s="256"/>
    </row>
    <row r="18" spans="1:16" ht="50.1" customHeight="1">
      <c r="A18" s="271"/>
      <c r="B18" s="271"/>
      <c r="C18" s="270"/>
      <c r="D18" s="270"/>
      <c r="E18" s="270"/>
      <c r="F18" s="272"/>
      <c r="G18" s="272"/>
      <c r="H18" s="184"/>
      <c r="I18" s="273"/>
      <c r="J18" s="273"/>
      <c r="K18" s="273"/>
      <c r="L18" s="273"/>
      <c r="M18" s="185"/>
      <c r="N18" s="186"/>
      <c r="O18" s="270"/>
      <c r="P18" s="270"/>
    </row>
    <row r="19" spans="1:16" ht="27" customHeight="1">
      <c r="A19" s="265" t="s">
        <v>95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</row>
    <row r="20" spans="1:16" ht="27" customHeight="1">
      <c r="A20" s="265"/>
      <c r="B20" s="265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</row>
    <row r="21" spans="1:16" ht="27" customHeight="1">
      <c r="A21" s="265"/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</row>
    <row r="22" spans="1:16" ht="27" customHeight="1">
      <c r="A22" s="265"/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</row>
    <row r="23" spans="1:16" ht="27" customHeight="1">
      <c r="A23" s="265"/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</row>
    <row r="24" spans="1:16" ht="24.95" customHeight="1">
      <c r="A24" s="266">
        <f>'적격판정 최종'!$W$2</f>
        <v>42884</v>
      </c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</row>
    <row r="25" spans="1:16" ht="84.75" customHeight="1">
      <c r="A25" s="268" t="s">
        <v>235</v>
      </c>
      <c r="B25" s="268"/>
      <c r="C25" s="268"/>
      <c r="D25" s="268"/>
      <c r="E25" s="268"/>
      <c r="F25" s="268"/>
      <c r="G25" s="267" t="s">
        <v>14</v>
      </c>
      <c r="H25" s="267"/>
      <c r="I25" s="110"/>
      <c r="J25" s="14"/>
      <c r="K25" s="200"/>
      <c r="L25" s="199"/>
      <c r="M25" s="274"/>
      <c r="N25" s="274"/>
      <c r="O25" s="267"/>
      <c r="P25" s="267"/>
    </row>
    <row r="26" spans="1:16" s="14" customFormat="1" ht="84.75" customHeight="1">
      <c r="A26" s="199" t="s">
        <v>239</v>
      </c>
      <c r="B26" s="198"/>
      <c r="C26" s="198"/>
      <c r="D26" s="269" t="str">
        <f>'적격판정 최종'!M6</f>
        <v>최 성 환</v>
      </c>
      <c r="E26" s="269"/>
      <c r="F26" s="269"/>
      <c r="G26" s="267" t="s">
        <v>14</v>
      </c>
      <c r="H26" s="267"/>
      <c r="I26" s="110"/>
      <c r="J26" s="199" t="s">
        <v>240</v>
      </c>
      <c r="L26" s="199"/>
      <c r="M26" s="201" t="str">
        <f>'적격판정 최종'!N6</f>
        <v>윤 성 호</v>
      </c>
      <c r="N26" s="198"/>
      <c r="O26" s="267" t="s">
        <v>238</v>
      </c>
      <c r="P26" s="267"/>
    </row>
    <row r="27" spans="1:16" s="14" customFormat="1" ht="84.75" customHeight="1">
      <c r="A27" s="199" t="s">
        <v>239</v>
      </c>
      <c r="B27" s="198"/>
      <c r="C27" s="198"/>
      <c r="D27" s="269" t="str">
        <f>'적격판정 최종'!O6</f>
        <v>김 정 현</v>
      </c>
      <c r="E27" s="269"/>
      <c r="F27" s="269"/>
      <c r="G27" s="267" t="s">
        <v>14</v>
      </c>
      <c r="H27" s="267"/>
      <c r="I27" s="110"/>
      <c r="J27" s="199" t="s">
        <v>240</v>
      </c>
      <c r="K27" s="199"/>
      <c r="L27" s="199"/>
      <c r="M27" s="201" t="str">
        <f>'적격판정 최종'!P6</f>
        <v>나 종 민</v>
      </c>
      <c r="N27" s="198"/>
      <c r="O27" s="267" t="s">
        <v>238</v>
      </c>
      <c r="P27" s="267"/>
    </row>
    <row r="28" spans="1:16" s="14" customFormat="1" ht="60" customHeight="1">
      <c r="A28" s="13" t="s">
        <v>62</v>
      </c>
      <c r="B28" s="13"/>
      <c r="C28" s="13" t="s">
        <v>236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30" spans="1:16">
      <c r="A30" s="13">
        <v>1</v>
      </c>
      <c r="B30" s="92">
        <v>1</v>
      </c>
      <c r="D30" s="35"/>
      <c r="E30" s="77"/>
    </row>
    <row r="31" spans="1:16">
      <c r="A31" s="13">
        <v>2</v>
      </c>
      <c r="B31" s="92">
        <v>2</v>
      </c>
      <c r="D31" s="35"/>
      <c r="E31" s="77"/>
    </row>
    <row r="32" spans="1:16">
      <c r="A32" s="13">
        <v>3</v>
      </c>
      <c r="B32" s="92">
        <v>3</v>
      </c>
      <c r="D32" s="35"/>
      <c r="E32" s="77"/>
    </row>
    <row r="33" spans="1:5">
      <c r="A33" s="13">
        <v>4</v>
      </c>
      <c r="B33" s="92">
        <v>4</v>
      </c>
      <c r="D33" s="35"/>
      <c r="E33" s="77"/>
    </row>
    <row r="34" spans="1:5">
      <c r="A34" s="13">
        <v>5</v>
      </c>
      <c r="B34" s="92">
        <v>5</v>
      </c>
      <c r="D34" s="35"/>
      <c r="E34" s="77"/>
    </row>
    <row r="35" spans="1:5">
      <c r="A35" s="13">
        <v>6</v>
      </c>
      <c r="B35" s="92">
        <v>6</v>
      </c>
      <c r="D35" s="35"/>
      <c r="E35" s="77"/>
    </row>
    <row r="36" spans="1:5">
      <c r="A36" s="13">
        <v>7</v>
      </c>
      <c r="B36" s="92">
        <v>7</v>
      </c>
      <c r="D36" s="35"/>
      <c r="E36" s="77"/>
    </row>
    <row r="37" spans="1:5">
      <c r="A37" s="13">
        <v>8</v>
      </c>
      <c r="B37" s="92">
        <v>8</v>
      </c>
      <c r="D37" s="35"/>
      <c r="E37" s="77"/>
    </row>
    <row r="38" spans="1:5">
      <c r="A38" s="13">
        <v>9</v>
      </c>
      <c r="B38" s="92">
        <v>9</v>
      </c>
      <c r="D38" s="35"/>
      <c r="E38" s="77"/>
    </row>
    <row r="39" spans="1:5">
      <c r="A39" s="13">
        <v>10</v>
      </c>
      <c r="B39" s="92">
        <v>10</v>
      </c>
      <c r="D39" s="35"/>
      <c r="E39" s="77"/>
    </row>
    <row r="40" spans="1:5">
      <c r="A40" s="13">
        <v>11</v>
      </c>
      <c r="B40" s="92">
        <v>11</v>
      </c>
      <c r="D40" s="35"/>
      <c r="E40" s="77"/>
    </row>
    <row r="41" spans="1:5">
      <c r="A41" s="13">
        <v>12</v>
      </c>
      <c r="B41" s="92">
        <v>12</v>
      </c>
    </row>
    <row r="42" spans="1:5">
      <c r="A42" s="13">
        <v>13</v>
      </c>
      <c r="B42" s="92">
        <v>13</v>
      </c>
    </row>
    <row r="43" spans="1:5">
      <c r="A43" s="13">
        <v>14</v>
      </c>
      <c r="B43" s="92">
        <v>14</v>
      </c>
    </row>
    <row r="44" spans="1:5">
      <c r="A44" s="13">
        <v>15</v>
      </c>
      <c r="B44" s="92">
        <v>15</v>
      </c>
    </row>
    <row r="45" spans="1:5">
      <c r="A45" s="13">
        <v>16</v>
      </c>
      <c r="B45" s="92">
        <v>16</v>
      </c>
    </row>
    <row r="46" spans="1:5">
      <c r="A46" s="13">
        <v>17</v>
      </c>
      <c r="B46" s="92">
        <v>17</v>
      </c>
    </row>
    <row r="47" spans="1:5">
      <c r="A47" s="13">
        <v>18</v>
      </c>
      <c r="B47" s="92">
        <v>18</v>
      </c>
    </row>
    <row r="56" spans="1:3" ht="17.25">
      <c r="A56" s="99" t="s">
        <v>59</v>
      </c>
      <c r="C56" s="106" t="str">
        <f>"엔젤투자매칭펀드 "&amp;A42&amp;"년 "&amp;A43&amp;"차"</f>
        <v>엔젤투자매칭펀드 13년 14차</v>
      </c>
    </row>
    <row r="57" spans="1:3" ht="17.25">
      <c r="A57" s="99" t="s">
        <v>80</v>
      </c>
      <c r="C57" s="106" t="s">
        <v>84</v>
      </c>
    </row>
    <row r="58" spans="1:3" ht="17.25">
      <c r="A58" s="99" t="s">
        <v>89</v>
      </c>
      <c r="C58" s="106" t="s">
        <v>90</v>
      </c>
    </row>
    <row r="59" spans="1:3" ht="17.25">
      <c r="A59" s="99" t="s">
        <v>81</v>
      </c>
      <c r="C59" s="106" t="s">
        <v>87</v>
      </c>
    </row>
    <row r="60" spans="1:3" ht="17.25">
      <c r="A60" s="99" t="s">
        <v>82</v>
      </c>
      <c r="C60" s="106" t="s">
        <v>86</v>
      </c>
    </row>
    <row r="61" spans="1:3" ht="17.25">
      <c r="A61" s="99" t="s">
        <v>83</v>
      </c>
      <c r="C61" s="106" t="s">
        <v>85</v>
      </c>
    </row>
    <row r="65" spans="1:2">
      <c r="A65" s="77" t="s">
        <v>73</v>
      </c>
      <c r="B65" s="34">
        <v>1</v>
      </c>
    </row>
    <row r="66" spans="1:2">
      <c r="A66" s="77" t="s">
        <v>72</v>
      </c>
      <c r="B66" s="34">
        <v>2</v>
      </c>
    </row>
    <row r="67" spans="1:2">
      <c r="A67" s="77" t="s">
        <v>88</v>
      </c>
      <c r="B67" s="34">
        <v>3</v>
      </c>
    </row>
    <row r="68" spans="1:2">
      <c r="A68" s="77" t="s">
        <v>79</v>
      </c>
      <c r="B68" s="34">
        <v>4</v>
      </c>
    </row>
    <row r="69" spans="1:2">
      <c r="A69" s="77" t="s">
        <v>78</v>
      </c>
      <c r="B69" s="34">
        <v>5</v>
      </c>
    </row>
    <row r="70" spans="1:2">
      <c r="A70" s="77" t="s">
        <v>72</v>
      </c>
      <c r="B70" s="34">
        <v>6</v>
      </c>
    </row>
    <row r="71" spans="1:2">
      <c r="A71" s="77" t="s">
        <v>72</v>
      </c>
      <c r="B71" s="34">
        <v>7</v>
      </c>
    </row>
    <row r="72" spans="1:2">
      <c r="A72" s="77" t="s">
        <v>59</v>
      </c>
      <c r="B72" s="34">
        <v>8</v>
      </c>
    </row>
    <row r="73" spans="1:2">
      <c r="A73" s="77" t="s">
        <v>77</v>
      </c>
      <c r="B73" s="34">
        <v>9</v>
      </c>
    </row>
    <row r="74" spans="1:2">
      <c r="B74" s="13">
        <v>10</v>
      </c>
    </row>
  </sheetData>
  <mergeCells count="93">
    <mergeCell ref="D26:F26"/>
    <mergeCell ref="D27:F27"/>
    <mergeCell ref="O18:P18"/>
    <mergeCell ref="A18:B18"/>
    <mergeCell ref="C18:E18"/>
    <mergeCell ref="F18:G18"/>
    <mergeCell ref="I18:J18"/>
    <mergeCell ref="K18:L18"/>
    <mergeCell ref="O27:P27"/>
    <mergeCell ref="G25:H25"/>
    <mergeCell ref="G26:H26"/>
    <mergeCell ref="G27:H27"/>
    <mergeCell ref="O26:P26"/>
    <mergeCell ref="M25:N25"/>
    <mergeCell ref="C14:E14"/>
    <mergeCell ref="A14:B14"/>
    <mergeCell ref="A19:P23"/>
    <mergeCell ref="A24:P24"/>
    <mergeCell ref="O25:P25"/>
    <mergeCell ref="A25:F25"/>
    <mergeCell ref="A15:B15"/>
    <mergeCell ref="C15:E15"/>
    <mergeCell ref="F15:G15"/>
    <mergeCell ref="I15:J15"/>
    <mergeCell ref="K15:L15"/>
    <mergeCell ref="O15:P15"/>
    <mergeCell ref="A16:B16"/>
    <mergeCell ref="C16:E16"/>
    <mergeCell ref="F16:G16"/>
    <mergeCell ref="I16:J16"/>
    <mergeCell ref="A11:B11"/>
    <mergeCell ref="C11:E11"/>
    <mergeCell ref="C12:E12"/>
    <mergeCell ref="C13:E13"/>
    <mergeCell ref="A12:B12"/>
    <mergeCell ref="A13:B13"/>
    <mergeCell ref="A10:B10"/>
    <mergeCell ref="O14:P14"/>
    <mergeCell ref="K12:L12"/>
    <mergeCell ref="K13:L13"/>
    <mergeCell ref="I12:J12"/>
    <mergeCell ref="I13:J13"/>
    <mergeCell ref="O13:P13"/>
    <mergeCell ref="I14:J14"/>
    <mergeCell ref="K14:L14"/>
    <mergeCell ref="O12:P12"/>
    <mergeCell ref="F14:G14"/>
    <mergeCell ref="C10:E10"/>
    <mergeCell ref="F11:G11"/>
    <mergeCell ref="I10:J10"/>
    <mergeCell ref="I11:J11"/>
    <mergeCell ref="K11:L11"/>
    <mergeCell ref="O8:P8"/>
    <mergeCell ref="O9:P9"/>
    <mergeCell ref="A8:B8"/>
    <mergeCell ref="C8:E8"/>
    <mergeCell ref="K9:L9"/>
    <mergeCell ref="A9:B9"/>
    <mergeCell ref="F9:G9"/>
    <mergeCell ref="C9:E9"/>
    <mergeCell ref="I9:J9"/>
    <mergeCell ref="F8:G8"/>
    <mergeCell ref="I8:J8"/>
    <mergeCell ref="K8:L8"/>
    <mergeCell ref="O11:P11"/>
    <mergeCell ref="F13:G13"/>
    <mergeCell ref="F12:G12"/>
    <mergeCell ref="O10:P10"/>
    <mergeCell ref="K10:L10"/>
    <mergeCell ref="F10:G10"/>
    <mergeCell ref="A2:P2"/>
    <mergeCell ref="A5:G5"/>
    <mergeCell ref="I6:J6"/>
    <mergeCell ref="I7:J7"/>
    <mergeCell ref="C7:E7"/>
    <mergeCell ref="F7:G7"/>
    <mergeCell ref="A6:B6"/>
    <mergeCell ref="C6:E6"/>
    <mergeCell ref="F6:G6"/>
    <mergeCell ref="A7:B7"/>
    <mergeCell ref="N5:P6"/>
    <mergeCell ref="O7:P7"/>
    <mergeCell ref="H5:M5"/>
    <mergeCell ref="K6:L6"/>
    <mergeCell ref="K7:L7"/>
    <mergeCell ref="K16:L16"/>
    <mergeCell ref="O16:P16"/>
    <mergeCell ref="A17:B17"/>
    <mergeCell ref="C17:E17"/>
    <mergeCell ref="F17:G17"/>
    <mergeCell ref="I17:J17"/>
    <mergeCell ref="K17:L17"/>
    <mergeCell ref="O17:P17"/>
  </mergeCells>
  <phoneticPr fontId="3" type="noConversion"/>
  <printOptions horizontalCentered="1" verticalCentered="1"/>
  <pageMargins left="0.39370078740157483" right="0.39370078740157483" top="0.74803149606299213" bottom="0.74803149606299213" header="0.31496062992125984" footer="0.31496062992125984"/>
  <pageSetup paperSize="9" scale="54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5:N11"/>
  <sheetViews>
    <sheetView tabSelected="1" topLeftCell="A4" workbookViewId="0">
      <selection activeCell="C11" sqref="C11"/>
    </sheetView>
  </sheetViews>
  <sheetFormatPr defaultRowHeight="16.5"/>
  <cols>
    <col min="2" max="2" width="10.5" bestFit="1" customWidth="1"/>
    <col min="12" max="12" width="9.5" bestFit="1" customWidth="1"/>
  </cols>
  <sheetData>
    <row r="5" spans="1:14">
      <c r="A5" s="120" t="s">
        <v>278</v>
      </c>
      <c r="B5">
        <v>22000000</v>
      </c>
    </row>
    <row r="6" spans="1:14">
      <c r="A6" s="120" t="s">
        <v>279</v>
      </c>
      <c r="B6">
        <v>176000000</v>
      </c>
      <c r="C6" s="335">
        <f>B5/B6</f>
        <v>0.125</v>
      </c>
    </row>
    <row r="8" spans="1:14">
      <c r="B8">
        <v>2500</v>
      </c>
      <c r="C8">
        <v>100</v>
      </c>
      <c r="D8">
        <f>B8*C8</f>
        <v>250000</v>
      </c>
      <c r="G8">
        <v>300</v>
      </c>
      <c r="H8">
        <v>250000</v>
      </c>
      <c r="I8" s="332">
        <v>0.2</v>
      </c>
      <c r="J8">
        <f>H8*I8</f>
        <v>50000</v>
      </c>
      <c r="K8">
        <f>G8*I8</f>
        <v>60</v>
      </c>
      <c r="L8" s="333">
        <f>K8*H8</f>
        <v>15000000</v>
      </c>
      <c r="N8">
        <f>K8+G9</f>
        <v>135</v>
      </c>
    </row>
    <row r="9" spans="1:14">
      <c r="A9">
        <v>8001</v>
      </c>
      <c r="B9">
        <f>A9*C6</f>
        <v>1000.125</v>
      </c>
      <c r="C9">
        <v>2499</v>
      </c>
      <c r="D9">
        <f>B9*C9</f>
        <v>2499312.375</v>
      </c>
      <c r="G9">
        <v>75</v>
      </c>
      <c r="H9">
        <v>400000</v>
      </c>
      <c r="L9" s="333">
        <f>G9*H9</f>
        <v>30000000</v>
      </c>
    </row>
    <row r="10" spans="1:14">
      <c r="L10">
        <f>L8+L9</f>
        <v>45000000</v>
      </c>
      <c r="N10" s="334">
        <f>L10/N8</f>
        <v>333333.33333333331</v>
      </c>
    </row>
    <row r="11" spans="1:14">
      <c r="C11">
        <f>(D8+D9)/(B8+B9)</f>
        <v>785.4897682225635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35"/>
  <sheetViews>
    <sheetView showGridLines="0" workbookViewId="0">
      <selection activeCell="N24" sqref="N24"/>
    </sheetView>
  </sheetViews>
  <sheetFormatPr defaultRowHeight="16.5"/>
  <cols>
    <col min="1" max="1" width="0.75" style="120" customWidth="1"/>
    <col min="2" max="2" width="8.75" style="120" customWidth="1"/>
    <col min="3" max="3" width="7.25" style="120" bestFit="1" customWidth="1"/>
    <col min="4" max="4" width="9.625" style="120" bestFit="1" customWidth="1"/>
    <col min="5" max="5" width="15" style="120" bestFit="1" customWidth="1"/>
    <col min="6" max="6" width="23.25" style="120" bestFit="1" customWidth="1"/>
    <col min="7" max="7" width="13.875" style="120" bestFit="1" customWidth="1"/>
    <col min="8" max="8" width="14.75" style="120" bestFit="1" customWidth="1"/>
    <col min="9" max="10" width="12.875" style="120" bestFit="1" customWidth="1"/>
    <col min="11" max="11" width="11.125" style="120" customWidth="1"/>
    <col min="12" max="12" width="15" style="120" customWidth="1"/>
    <col min="13" max="13" width="1.25" style="120" customWidth="1"/>
    <col min="14" max="14" width="9.875" style="120" customWidth="1"/>
    <col min="15" max="16384" width="9" style="120"/>
  </cols>
  <sheetData>
    <row r="1" spans="2:19" ht="17.25" thickBot="1"/>
    <row r="2" spans="2:19" ht="33" customHeight="1" thickBot="1">
      <c r="C2" s="275" t="s">
        <v>104</v>
      </c>
      <c r="D2" s="276"/>
      <c r="E2" s="276"/>
      <c r="F2" s="276"/>
      <c r="G2" s="276"/>
      <c r="H2" s="276"/>
      <c r="I2" s="276"/>
      <c r="J2" s="276"/>
      <c r="K2" s="277"/>
      <c r="L2" s="121"/>
    </row>
    <row r="4" spans="2:19">
      <c r="B4" s="87" t="s">
        <v>105</v>
      </c>
    </row>
    <row r="5" spans="2:19">
      <c r="B5" s="122" t="s">
        <v>106</v>
      </c>
      <c r="C5" s="122" t="s">
        <v>107</v>
      </c>
      <c r="D5" s="122" t="s">
        <v>108</v>
      </c>
      <c r="E5" s="122" t="s">
        <v>109</v>
      </c>
      <c r="F5" s="122" t="s">
        <v>110</v>
      </c>
      <c r="G5" s="122" t="s">
        <v>111</v>
      </c>
      <c r="H5" s="122" t="s">
        <v>112</v>
      </c>
      <c r="I5" s="123" t="s">
        <v>113</v>
      </c>
      <c r="J5" s="123" t="s">
        <v>114</v>
      </c>
      <c r="K5" s="122" t="s">
        <v>115</v>
      </c>
      <c r="L5" s="122" t="s">
        <v>116</v>
      </c>
      <c r="N5" s="124" t="s">
        <v>117</v>
      </c>
      <c r="O5" s="124" t="s">
        <v>118</v>
      </c>
      <c r="P5" s="137" t="s">
        <v>209</v>
      </c>
      <c r="Q5" s="120" t="s">
        <v>210</v>
      </c>
      <c r="R5" s="78" t="s">
        <v>213</v>
      </c>
      <c r="S5" s="78" t="s">
        <v>215</v>
      </c>
    </row>
    <row r="6" spans="2:19">
      <c r="B6" s="125">
        <v>1</v>
      </c>
      <c r="C6" s="126" t="s">
        <v>119</v>
      </c>
      <c r="D6" s="126" t="s">
        <v>120</v>
      </c>
      <c r="E6" s="126" t="s">
        <v>121</v>
      </c>
      <c r="F6" s="126" t="s">
        <v>207</v>
      </c>
      <c r="G6" s="126" t="s">
        <v>122</v>
      </c>
      <c r="H6" s="126" t="s">
        <v>123</v>
      </c>
      <c r="I6" s="127">
        <v>200000000</v>
      </c>
      <c r="J6" s="127">
        <v>200000000</v>
      </c>
      <c r="K6" s="128">
        <v>41729</v>
      </c>
      <c r="L6" s="129" t="s">
        <v>124</v>
      </c>
      <c r="N6" s="130" t="s">
        <v>125</v>
      </c>
      <c r="O6" s="131" t="s">
        <v>126</v>
      </c>
      <c r="P6" s="120" t="str">
        <f>LEFT(C6,2)</f>
        <v>강원</v>
      </c>
      <c r="Q6" s="120" t="str">
        <f>IF(P6="한국","전국",IF(F6="대학","대학",P6))</f>
        <v>강원</v>
      </c>
      <c r="R6" s="120" t="s">
        <v>216</v>
      </c>
      <c r="S6" s="120" t="s">
        <v>216</v>
      </c>
    </row>
    <row r="7" spans="2:19">
      <c r="B7" s="132" t="s">
        <v>127</v>
      </c>
      <c r="C7" s="133"/>
      <c r="D7" s="133"/>
      <c r="E7" s="134"/>
      <c r="F7" s="134"/>
      <c r="G7" s="134"/>
      <c r="H7" s="134"/>
      <c r="I7" s="135">
        <f>SUM(I6)</f>
        <v>200000000</v>
      </c>
      <c r="J7" s="135">
        <f>SUM(J6)</f>
        <v>200000000</v>
      </c>
      <c r="K7" s="136"/>
      <c r="L7" s="136"/>
      <c r="N7" s="137"/>
      <c r="O7" s="131"/>
      <c r="P7" s="120" t="str">
        <f t="shared" ref="P7:P23" si="0">LEFT(C7,2)</f>
        <v/>
      </c>
      <c r="Q7" s="120" t="str">
        <f t="shared" ref="Q7:Q21" si="1">IF(P7="한국","전국",IF(F7="대학","대학",P7))</f>
        <v/>
      </c>
      <c r="R7" s="120" t="str">
        <f t="shared" ref="R7:R21" si="2">RIGHT(E7,2)</f>
        <v/>
      </c>
      <c r="S7" s="134"/>
    </row>
    <row r="8" spans="2:19">
      <c r="B8" s="125">
        <v>1</v>
      </c>
      <c r="C8" s="126" t="s">
        <v>128</v>
      </c>
      <c r="D8" s="126" t="s">
        <v>129</v>
      </c>
      <c r="E8" s="126" t="s">
        <v>130</v>
      </c>
      <c r="F8" s="126" t="s">
        <v>198</v>
      </c>
      <c r="G8" s="126" t="s">
        <v>131</v>
      </c>
      <c r="H8" s="126" t="s">
        <v>132</v>
      </c>
      <c r="I8" s="127">
        <v>30000000</v>
      </c>
      <c r="J8" s="127">
        <v>30000000</v>
      </c>
      <c r="K8" s="128">
        <v>41726</v>
      </c>
      <c r="L8" s="125" t="s">
        <v>133</v>
      </c>
      <c r="N8" s="130" t="s">
        <v>134</v>
      </c>
      <c r="O8" s="131" t="s">
        <v>135</v>
      </c>
      <c r="P8" s="120" t="str">
        <f t="shared" si="0"/>
        <v>대학</v>
      </c>
      <c r="Q8" s="120" t="str">
        <f t="shared" si="1"/>
        <v>대학</v>
      </c>
      <c r="R8" s="120" t="str">
        <f t="shared" si="2"/>
        <v>클럽</v>
      </c>
      <c r="S8" s="126" t="s">
        <v>223</v>
      </c>
    </row>
    <row r="9" spans="2:19">
      <c r="B9" s="125">
        <v>2</v>
      </c>
      <c r="C9" s="126" t="s">
        <v>136</v>
      </c>
      <c r="D9" s="126" t="s">
        <v>120</v>
      </c>
      <c r="E9" s="126" t="s">
        <v>137</v>
      </c>
      <c r="F9" s="126" t="s">
        <v>199</v>
      </c>
      <c r="G9" s="126" t="s">
        <v>138</v>
      </c>
      <c r="H9" s="126" t="s">
        <v>139</v>
      </c>
      <c r="I9" s="127">
        <v>200000000</v>
      </c>
      <c r="J9" s="127">
        <v>199999800</v>
      </c>
      <c r="K9" s="128">
        <v>41729</v>
      </c>
      <c r="L9" s="126"/>
      <c r="N9" s="130" t="s">
        <v>140</v>
      </c>
      <c r="O9" s="131" t="s">
        <v>141</v>
      </c>
      <c r="P9" s="120" t="str">
        <f t="shared" si="0"/>
        <v>한국</v>
      </c>
      <c r="Q9" s="120" t="str">
        <f t="shared" si="1"/>
        <v>전국</v>
      </c>
      <c r="R9" s="120" t="s">
        <v>70</v>
      </c>
      <c r="S9" s="120" t="s">
        <v>70</v>
      </c>
    </row>
    <row r="10" spans="2:19">
      <c r="B10" s="125">
        <v>3</v>
      </c>
      <c r="C10" s="126" t="s">
        <v>136</v>
      </c>
      <c r="D10" s="126" t="s">
        <v>120</v>
      </c>
      <c r="E10" s="126" t="s">
        <v>142</v>
      </c>
      <c r="F10" s="126" t="s">
        <v>200</v>
      </c>
      <c r="G10" s="126" t="s">
        <v>143</v>
      </c>
      <c r="H10" s="126" t="s">
        <v>144</v>
      </c>
      <c r="I10" s="127">
        <v>100000000</v>
      </c>
      <c r="J10" s="127">
        <v>100000000</v>
      </c>
      <c r="K10" s="128">
        <v>41724</v>
      </c>
      <c r="L10" s="126"/>
      <c r="N10" s="130" t="s">
        <v>140</v>
      </c>
      <c r="O10" s="131" t="s">
        <v>141</v>
      </c>
      <c r="P10" s="120" t="str">
        <f t="shared" si="0"/>
        <v>한국</v>
      </c>
      <c r="Q10" s="120" t="str">
        <f t="shared" si="1"/>
        <v>전국</v>
      </c>
      <c r="R10" s="120" t="s">
        <v>70</v>
      </c>
      <c r="S10" s="120" t="s">
        <v>70</v>
      </c>
    </row>
    <row r="11" spans="2:19">
      <c r="B11" s="125">
        <v>4</v>
      </c>
      <c r="C11" s="126" t="s">
        <v>136</v>
      </c>
      <c r="D11" s="126" t="s">
        <v>129</v>
      </c>
      <c r="E11" s="126" t="s">
        <v>145</v>
      </c>
      <c r="F11" s="126" t="s">
        <v>201</v>
      </c>
      <c r="G11" s="126" t="s">
        <v>146</v>
      </c>
      <c r="H11" s="126" t="s">
        <v>147</v>
      </c>
      <c r="I11" s="127">
        <v>160024320</v>
      </c>
      <c r="J11" s="127">
        <v>160024320</v>
      </c>
      <c r="K11" s="128">
        <v>41729</v>
      </c>
      <c r="L11" s="125" t="s">
        <v>148</v>
      </c>
      <c r="N11" s="130" t="s">
        <v>134</v>
      </c>
      <c r="O11" s="131" t="s">
        <v>149</v>
      </c>
      <c r="P11" s="120" t="str">
        <f t="shared" si="0"/>
        <v>한국</v>
      </c>
      <c r="Q11" s="120" t="str">
        <f t="shared" si="1"/>
        <v>전국</v>
      </c>
      <c r="R11" s="120" t="str">
        <f t="shared" si="2"/>
        <v>클럽</v>
      </c>
      <c r="S11" s="126" t="s">
        <v>218</v>
      </c>
    </row>
    <row r="12" spans="2:19">
      <c r="B12" s="125">
        <v>5</v>
      </c>
      <c r="C12" s="126" t="s">
        <v>136</v>
      </c>
      <c r="D12" s="126" t="s">
        <v>129</v>
      </c>
      <c r="E12" s="126" t="s">
        <v>145</v>
      </c>
      <c r="F12" s="126" t="s">
        <v>202</v>
      </c>
      <c r="G12" s="126" t="s">
        <v>150</v>
      </c>
      <c r="H12" s="126" t="s">
        <v>151</v>
      </c>
      <c r="I12" s="127">
        <v>210004200</v>
      </c>
      <c r="J12" s="127">
        <v>199994476</v>
      </c>
      <c r="K12" s="128">
        <v>41729</v>
      </c>
      <c r="L12" s="126"/>
      <c r="N12" s="130" t="s">
        <v>134</v>
      </c>
      <c r="O12" s="131" t="s">
        <v>149</v>
      </c>
      <c r="P12" s="120" t="str">
        <f t="shared" si="0"/>
        <v>한국</v>
      </c>
      <c r="Q12" s="120" t="str">
        <f t="shared" si="1"/>
        <v>전국</v>
      </c>
      <c r="R12" s="120" t="str">
        <f t="shared" si="2"/>
        <v>클럽</v>
      </c>
      <c r="S12" s="126" t="s">
        <v>218</v>
      </c>
    </row>
    <row r="13" spans="2:19">
      <c r="B13" s="125">
        <v>6</v>
      </c>
      <c r="C13" s="126" t="s">
        <v>136</v>
      </c>
      <c r="D13" s="126" t="s">
        <v>129</v>
      </c>
      <c r="E13" s="126" t="s">
        <v>145</v>
      </c>
      <c r="F13" s="126" t="s">
        <v>103</v>
      </c>
      <c r="G13" s="126" t="s">
        <v>152</v>
      </c>
      <c r="H13" s="126" t="s">
        <v>153</v>
      </c>
      <c r="I13" s="127">
        <v>200000000</v>
      </c>
      <c r="J13" s="127">
        <v>200000000</v>
      </c>
      <c r="K13" s="128">
        <v>41729</v>
      </c>
      <c r="L13" s="126"/>
      <c r="N13" s="130" t="s">
        <v>134</v>
      </c>
      <c r="O13" s="131" t="s">
        <v>135</v>
      </c>
      <c r="P13" s="120" t="str">
        <f t="shared" si="0"/>
        <v>한국</v>
      </c>
      <c r="Q13" s="120" t="str">
        <f t="shared" si="1"/>
        <v>전국</v>
      </c>
      <c r="R13" s="120" t="str">
        <f t="shared" si="2"/>
        <v>클럽</v>
      </c>
      <c r="S13" s="126" t="s">
        <v>218</v>
      </c>
    </row>
    <row r="14" spans="2:19">
      <c r="B14" s="125">
        <v>7</v>
      </c>
      <c r="C14" s="126" t="s">
        <v>136</v>
      </c>
      <c r="D14" s="126" t="s">
        <v>129</v>
      </c>
      <c r="E14" s="126" t="s">
        <v>154</v>
      </c>
      <c r="F14" s="126" t="s">
        <v>203</v>
      </c>
      <c r="G14" s="126" t="s">
        <v>155</v>
      </c>
      <c r="H14" s="126" t="s">
        <v>139</v>
      </c>
      <c r="I14" s="127">
        <v>155000000</v>
      </c>
      <c r="J14" s="127">
        <v>155000000</v>
      </c>
      <c r="K14" s="128">
        <v>41729</v>
      </c>
      <c r="L14" s="126"/>
      <c r="N14" s="130" t="s">
        <v>134</v>
      </c>
      <c r="O14" s="131" t="s">
        <v>135</v>
      </c>
      <c r="P14" s="120" t="str">
        <f t="shared" si="0"/>
        <v>한국</v>
      </c>
      <c r="Q14" s="120" t="str">
        <f t="shared" si="1"/>
        <v>전국</v>
      </c>
      <c r="R14" s="120" t="str">
        <f t="shared" si="2"/>
        <v>클럽</v>
      </c>
      <c r="S14" s="126" t="s">
        <v>219</v>
      </c>
    </row>
    <row r="15" spans="2:19">
      <c r="B15" s="125">
        <v>8</v>
      </c>
      <c r="C15" s="126" t="s">
        <v>136</v>
      </c>
      <c r="D15" s="126" t="s">
        <v>129</v>
      </c>
      <c r="E15" s="126" t="s">
        <v>156</v>
      </c>
      <c r="F15" s="126" t="s">
        <v>205</v>
      </c>
      <c r="G15" s="126" t="s">
        <v>157</v>
      </c>
      <c r="H15" s="126" t="s">
        <v>158</v>
      </c>
      <c r="I15" s="127">
        <v>100020000</v>
      </c>
      <c r="J15" s="127">
        <v>99990000</v>
      </c>
      <c r="K15" s="128">
        <v>41729</v>
      </c>
      <c r="L15" s="129" t="s">
        <v>159</v>
      </c>
      <c r="N15" s="130" t="s">
        <v>134</v>
      </c>
      <c r="O15" s="131" t="s">
        <v>160</v>
      </c>
      <c r="P15" s="120" t="str">
        <f t="shared" si="0"/>
        <v>한국</v>
      </c>
      <c r="Q15" s="120" t="str">
        <f t="shared" si="1"/>
        <v>전국</v>
      </c>
      <c r="R15" s="120" t="str">
        <f t="shared" si="2"/>
        <v>클럽</v>
      </c>
      <c r="S15" s="126" t="s">
        <v>217</v>
      </c>
    </row>
    <row r="16" spans="2:19">
      <c r="B16" s="125">
        <v>9</v>
      </c>
      <c r="C16" s="126" t="s">
        <v>136</v>
      </c>
      <c r="D16" s="126" t="s">
        <v>129</v>
      </c>
      <c r="E16" s="126" t="s">
        <v>156</v>
      </c>
      <c r="F16" s="126" t="s">
        <v>101</v>
      </c>
      <c r="G16" s="126" t="s">
        <v>161</v>
      </c>
      <c r="H16" s="126" t="s">
        <v>162</v>
      </c>
      <c r="I16" s="127">
        <v>87500000</v>
      </c>
      <c r="J16" s="127">
        <v>87500000</v>
      </c>
      <c r="K16" s="128">
        <v>41702</v>
      </c>
      <c r="L16" s="138" t="s">
        <v>163</v>
      </c>
      <c r="N16" s="130" t="s">
        <v>164</v>
      </c>
      <c r="O16" s="131" t="s">
        <v>160</v>
      </c>
      <c r="P16" s="120" t="str">
        <f t="shared" si="0"/>
        <v>한국</v>
      </c>
      <c r="Q16" s="120" t="str">
        <f t="shared" si="1"/>
        <v>전국</v>
      </c>
      <c r="R16" s="120" t="str">
        <f t="shared" si="2"/>
        <v>클럽</v>
      </c>
      <c r="S16" s="126" t="s">
        <v>217</v>
      </c>
    </row>
    <row r="17" spans="2:19">
      <c r="B17" s="125">
        <v>10</v>
      </c>
      <c r="C17" s="126" t="s">
        <v>136</v>
      </c>
      <c r="D17" s="126" t="s">
        <v>129</v>
      </c>
      <c r="E17" s="126" t="s">
        <v>165</v>
      </c>
      <c r="F17" s="126" t="s">
        <v>204</v>
      </c>
      <c r="G17" s="126" t="s">
        <v>166</v>
      </c>
      <c r="H17" s="126" t="s">
        <v>167</v>
      </c>
      <c r="I17" s="127">
        <v>150000000</v>
      </c>
      <c r="J17" s="127">
        <v>150000000</v>
      </c>
      <c r="K17" s="128">
        <v>41729</v>
      </c>
      <c r="L17" s="126"/>
      <c r="N17" s="130" t="s">
        <v>168</v>
      </c>
      <c r="O17" s="131" t="s">
        <v>160</v>
      </c>
      <c r="P17" s="120" t="str">
        <f t="shared" si="0"/>
        <v>한국</v>
      </c>
      <c r="Q17" s="120" t="str">
        <f t="shared" si="1"/>
        <v>전국</v>
      </c>
      <c r="R17" s="120" t="str">
        <f t="shared" si="2"/>
        <v>클럽</v>
      </c>
      <c r="S17" s="126" t="s">
        <v>220</v>
      </c>
    </row>
    <row r="18" spans="2:19">
      <c r="B18" s="125">
        <v>11</v>
      </c>
      <c r="C18" s="126" t="s">
        <v>136</v>
      </c>
      <c r="D18" s="126" t="s">
        <v>129</v>
      </c>
      <c r="E18" s="126" t="s">
        <v>165</v>
      </c>
      <c r="F18" s="126" t="s">
        <v>206</v>
      </c>
      <c r="G18" s="126" t="s">
        <v>169</v>
      </c>
      <c r="H18" s="126" t="s">
        <v>170</v>
      </c>
      <c r="I18" s="127">
        <v>200000000</v>
      </c>
      <c r="J18" s="127">
        <v>200000000</v>
      </c>
      <c r="K18" s="128">
        <v>41726</v>
      </c>
      <c r="L18" s="126"/>
      <c r="N18" s="131" t="s">
        <v>168</v>
      </c>
      <c r="O18" s="131" t="s">
        <v>171</v>
      </c>
      <c r="P18" s="120" t="str">
        <f t="shared" si="0"/>
        <v>한국</v>
      </c>
      <c r="Q18" s="120" t="str">
        <f t="shared" si="1"/>
        <v>전국</v>
      </c>
      <c r="R18" s="120" t="str">
        <f t="shared" si="2"/>
        <v>클럽</v>
      </c>
      <c r="S18" s="126" t="s">
        <v>220</v>
      </c>
    </row>
    <row r="19" spans="2:19" s="140" customFormat="1">
      <c r="B19" s="125">
        <v>12</v>
      </c>
      <c r="C19" s="126" t="s">
        <v>136</v>
      </c>
      <c r="D19" s="126" t="s">
        <v>129</v>
      </c>
      <c r="E19" s="126" t="s">
        <v>165</v>
      </c>
      <c r="F19" s="126" t="s">
        <v>102</v>
      </c>
      <c r="G19" s="126" t="s">
        <v>172</v>
      </c>
      <c r="H19" s="126" t="s">
        <v>173</v>
      </c>
      <c r="I19" s="127">
        <v>105000000</v>
      </c>
      <c r="J19" s="127">
        <v>105000000</v>
      </c>
      <c r="K19" s="128">
        <v>41725</v>
      </c>
      <c r="L19" s="126"/>
      <c r="M19" s="139"/>
      <c r="N19" s="131" t="s">
        <v>168</v>
      </c>
      <c r="O19" s="131" t="s">
        <v>171</v>
      </c>
      <c r="P19" s="120" t="str">
        <f t="shared" si="0"/>
        <v>한국</v>
      </c>
      <c r="Q19" s="120" t="str">
        <f t="shared" si="1"/>
        <v>전국</v>
      </c>
      <c r="R19" s="120" t="str">
        <f t="shared" si="2"/>
        <v>클럽</v>
      </c>
      <c r="S19" s="126" t="s">
        <v>220</v>
      </c>
    </row>
    <row r="20" spans="2:19" s="140" customFormat="1">
      <c r="B20" s="125">
        <v>13</v>
      </c>
      <c r="C20" s="126" t="s">
        <v>136</v>
      </c>
      <c r="D20" s="126" t="s">
        <v>129</v>
      </c>
      <c r="E20" s="126" t="s">
        <v>174</v>
      </c>
      <c r="F20" s="126" t="s">
        <v>208</v>
      </c>
      <c r="G20" s="126" t="s">
        <v>175</v>
      </c>
      <c r="H20" s="126" t="s">
        <v>176</v>
      </c>
      <c r="I20" s="127">
        <v>61000000</v>
      </c>
      <c r="J20" s="127">
        <v>122000000</v>
      </c>
      <c r="K20" s="128">
        <v>41729</v>
      </c>
      <c r="L20" s="129" t="s">
        <v>177</v>
      </c>
      <c r="M20" s="139"/>
      <c r="N20" s="131" t="s">
        <v>168</v>
      </c>
      <c r="O20" s="131" t="s">
        <v>178</v>
      </c>
      <c r="P20" s="120" t="str">
        <f t="shared" si="0"/>
        <v>한국</v>
      </c>
      <c r="Q20" s="120" t="str">
        <f t="shared" si="1"/>
        <v>전국</v>
      </c>
      <c r="R20" s="120" t="str">
        <f t="shared" si="2"/>
        <v>클럽</v>
      </c>
      <c r="S20" s="126" t="s">
        <v>221</v>
      </c>
    </row>
    <row r="21" spans="2:19" s="140" customFormat="1">
      <c r="B21" s="125">
        <v>14</v>
      </c>
      <c r="C21" s="126" t="s">
        <v>211</v>
      </c>
      <c r="D21" s="126" t="s">
        <v>129</v>
      </c>
      <c r="E21" s="126" t="s">
        <v>214</v>
      </c>
      <c r="F21" s="126" t="s">
        <v>100</v>
      </c>
      <c r="G21" s="126"/>
      <c r="H21" s="126"/>
      <c r="I21" s="127">
        <v>150120000</v>
      </c>
      <c r="J21" s="127">
        <v>150120000</v>
      </c>
      <c r="K21" s="128"/>
      <c r="L21" s="129"/>
      <c r="M21" s="139"/>
      <c r="N21" s="131" t="s">
        <v>212</v>
      </c>
      <c r="O21" s="131" t="s">
        <v>76</v>
      </c>
      <c r="P21" s="120" t="str">
        <f t="shared" si="0"/>
        <v>한국</v>
      </c>
      <c r="Q21" s="140" t="str">
        <f t="shared" si="1"/>
        <v>전국</v>
      </c>
      <c r="R21" s="120" t="str">
        <f t="shared" si="2"/>
        <v>클럽</v>
      </c>
      <c r="S21" s="126" t="s">
        <v>222</v>
      </c>
    </row>
    <row r="22" spans="2:19" s="140" customFormat="1" ht="17.25" thickBot="1">
      <c r="B22" s="132" t="s">
        <v>179</v>
      </c>
      <c r="C22" s="133"/>
      <c r="D22" s="133"/>
      <c r="E22" s="134"/>
      <c r="F22" s="134"/>
      <c r="G22" s="134"/>
      <c r="H22" s="134"/>
      <c r="I22" s="135">
        <f>SUM(I8:I20)</f>
        <v>1758548520</v>
      </c>
      <c r="J22" s="135">
        <f>SUM(J8:J21)</f>
        <v>1959628596</v>
      </c>
      <c r="K22" s="136"/>
      <c r="L22" s="136"/>
      <c r="M22" s="139"/>
      <c r="N22" s="141"/>
      <c r="O22" s="141"/>
      <c r="P22" s="120" t="str">
        <f t="shared" si="0"/>
        <v/>
      </c>
    </row>
    <row r="23" spans="2:19" ht="18" thickTop="1" thickBot="1">
      <c r="B23" s="142" t="s">
        <v>180</v>
      </c>
      <c r="C23" s="143"/>
      <c r="D23" s="143"/>
      <c r="E23" s="143"/>
      <c r="F23" s="143"/>
      <c r="G23" s="143"/>
      <c r="H23" s="143"/>
      <c r="I23" s="144">
        <f>SUM(I7,I22)</f>
        <v>1958548520</v>
      </c>
      <c r="J23" s="144">
        <f>SUM(J7,J22)</f>
        <v>2159628596</v>
      </c>
      <c r="K23" s="143"/>
      <c r="L23" s="143"/>
      <c r="N23" s="145"/>
      <c r="O23" s="137"/>
      <c r="P23" s="120" t="str">
        <f t="shared" si="0"/>
        <v/>
      </c>
    </row>
    <row r="24" spans="2:19" ht="17.25" thickTop="1">
      <c r="N24" s="137" t="s">
        <v>181</v>
      </c>
      <c r="O24" s="137" t="s">
        <v>182</v>
      </c>
    </row>
    <row r="25" spans="2:19">
      <c r="B25" s="87" t="s">
        <v>183</v>
      </c>
      <c r="N25" s="137" t="s">
        <v>184</v>
      </c>
      <c r="O25" s="137" t="s">
        <v>185</v>
      </c>
    </row>
    <row r="26" spans="2:19">
      <c r="B26" s="146" t="s">
        <v>186</v>
      </c>
      <c r="C26" s="146" t="s">
        <v>187</v>
      </c>
      <c r="D26" s="146" t="s">
        <v>188</v>
      </c>
      <c r="E26" s="146" t="s">
        <v>189</v>
      </c>
      <c r="F26" s="146" t="s">
        <v>190</v>
      </c>
      <c r="G26" s="146"/>
      <c r="H26" s="146"/>
      <c r="I26" s="147" t="s">
        <v>191</v>
      </c>
      <c r="J26" s="147" t="s">
        <v>192</v>
      </c>
      <c r="K26" s="147" t="s">
        <v>193</v>
      </c>
      <c r="L26" s="146" t="s">
        <v>194</v>
      </c>
      <c r="N26" s="137" t="s">
        <v>195</v>
      </c>
      <c r="O26" s="137" t="s">
        <v>196</v>
      </c>
    </row>
    <row r="27" spans="2:19">
      <c r="B27" s="148"/>
      <c r="C27" s="149"/>
      <c r="D27" s="149"/>
      <c r="E27" s="149"/>
      <c r="F27" s="149"/>
      <c r="G27" s="149"/>
      <c r="H27" s="149"/>
      <c r="I27" s="150"/>
      <c r="J27" s="150"/>
      <c r="K27" s="151"/>
      <c r="L27" s="151"/>
    </row>
    <row r="28" spans="2:19">
      <c r="B28" s="152" t="s">
        <v>179</v>
      </c>
      <c r="C28" s="153"/>
      <c r="D28" s="153"/>
      <c r="E28" s="153"/>
      <c r="F28" s="153"/>
      <c r="G28" s="153"/>
      <c r="H28" s="153"/>
      <c r="I28" s="154">
        <f>SUM(I27:I27)</f>
        <v>0</v>
      </c>
      <c r="J28" s="154">
        <f>SUM(J27:J27)</f>
        <v>0</v>
      </c>
      <c r="K28" s="153"/>
      <c r="L28" s="153"/>
    </row>
    <row r="31" spans="2:19">
      <c r="B31" s="87" t="s">
        <v>197</v>
      </c>
    </row>
    <row r="32" spans="2:19">
      <c r="B32" s="146" t="s">
        <v>186</v>
      </c>
      <c r="C32" s="146" t="s">
        <v>187</v>
      </c>
      <c r="D32" s="146" t="s">
        <v>188</v>
      </c>
      <c r="E32" s="146" t="s">
        <v>189</v>
      </c>
      <c r="F32" s="146" t="s">
        <v>190</v>
      </c>
      <c r="G32" s="146"/>
      <c r="H32" s="146"/>
      <c r="I32" s="147" t="s">
        <v>191</v>
      </c>
      <c r="J32" s="147" t="s">
        <v>192</v>
      </c>
      <c r="K32" s="147" t="s">
        <v>193</v>
      </c>
      <c r="L32" s="146" t="s">
        <v>194</v>
      </c>
    </row>
    <row r="35" spans="2:12">
      <c r="B35" s="152" t="s">
        <v>179</v>
      </c>
      <c r="C35" s="153"/>
      <c r="D35" s="153"/>
      <c r="E35" s="153"/>
      <c r="F35" s="153"/>
      <c r="G35" s="153"/>
      <c r="H35" s="153"/>
      <c r="I35" s="154">
        <f>SUM(I34:I34)</f>
        <v>0</v>
      </c>
      <c r="J35" s="154">
        <f>SUM(J34:J34)</f>
        <v>0</v>
      </c>
      <c r="K35" s="153"/>
      <c r="L35" s="153"/>
    </row>
  </sheetData>
  <mergeCells count="1">
    <mergeCell ref="C2:K2"/>
  </mergeCells>
  <phoneticPr fontId="3" type="noConversion"/>
  <pageMargins left="0.25" right="0.25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Y27"/>
  <sheetViews>
    <sheetView showGridLines="0" zoomScaleNormal="100" zoomScaleSheetLayoutView="80" workbookViewId="0">
      <pane xSplit="6" ySplit="6" topLeftCell="H7" activePane="bottomRight" state="frozen"/>
      <selection pane="topRight" activeCell="F1" sqref="F1"/>
      <selection pane="bottomLeft" activeCell="A7" sqref="A7"/>
      <selection pane="bottomRight" activeCell="S17" sqref="S17"/>
    </sheetView>
  </sheetViews>
  <sheetFormatPr defaultRowHeight="16.5"/>
  <cols>
    <col min="1" max="1" width="3.25" style="97" customWidth="1"/>
    <col min="2" max="2" width="6" customWidth="1"/>
    <col min="3" max="3" width="5.75" customWidth="1"/>
    <col min="4" max="4" width="9.125" customWidth="1"/>
    <col min="5" max="5" width="18.625" customWidth="1"/>
    <col min="6" max="6" width="17.625" customWidth="1"/>
    <col min="7" max="10" width="8.375" customWidth="1"/>
    <col min="11" max="11" width="6.25" customWidth="1"/>
    <col min="12" max="14" width="6.625" customWidth="1"/>
    <col min="15" max="15" width="6.625" style="120" customWidth="1"/>
    <col min="16" max="19" width="6.625" customWidth="1"/>
    <col min="20" max="21" width="13.125" customWidth="1"/>
    <col min="22" max="22" width="35.625" style="171" customWidth="1"/>
    <col min="23" max="23" width="15.25" style="171" customWidth="1"/>
  </cols>
  <sheetData>
    <row r="1" spans="1:25" ht="26.25">
      <c r="B1" s="30" t="s">
        <v>22</v>
      </c>
      <c r="D1" s="30"/>
      <c r="E1" s="30"/>
      <c r="F1" s="30"/>
      <c r="G1" s="15"/>
      <c r="H1" s="15"/>
      <c r="I1" s="15"/>
      <c r="J1" s="61"/>
      <c r="K1" s="15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5" ht="15" customHeight="1">
      <c r="B2" s="278" t="s">
        <v>224</v>
      </c>
      <c r="C2" s="278"/>
      <c r="D2" s="210">
        <v>2017</v>
      </c>
      <c r="E2" s="36" t="s">
        <v>40</v>
      </c>
      <c r="F2" s="278"/>
      <c r="J2" s="36"/>
      <c r="K2" s="40"/>
      <c r="L2" s="16"/>
      <c r="M2" s="16"/>
      <c r="N2" s="16"/>
      <c r="O2" s="16"/>
      <c r="P2" s="16"/>
      <c r="Q2" s="16"/>
      <c r="R2" s="16"/>
      <c r="T2" s="170"/>
      <c r="U2" s="170"/>
      <c r="W2" s="209">
        <v>42884</v>
      </c>
    </row>
    <row r="3" spans="1:25" ht="15" customHeight="1">
      <c r="B3" s="278"/>
      <c r="C3" s="278"/>
      <c r="D3" s="210">
        <v>5</v>
      </c>
      <c r="E3" s="36" t="s">
        <v>41</v>
      </c>
      <c r="F3" s="279"/>
      <c r="J3" s="17"/>
      <c r="K3" s="40"/>
      <c r="L3" s="16"/>
      <c r="M3" s="16"/>
      <c r="N3" s="16"/>
      <c r="O3" s="16"/>
      <c r="P3" s="16"/>
      <c r="Q3" s="16"/>
      <c r="R3" s="16"/>
      <c r="S3" s="170"/>
      <c r="T3" s="170"/>
      <c r="U3" s="170"/>
    </row>
    <row r="4" spans="1:25" ht="15" customHeight="1" thickBot="1">
      <c r="C4" s="18"/>
      <c r="D4" s="19"/>
      <c r="E4" s="19"/>
      <c r="F4" s="18"/>
      <c r="G4" s="18"/>
      <c r="H4" s="18"/>
      <c r="I4" s="18"/>
      <c r="J4" s="18"/>
      <c r="K4" s="18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5" ht="30" customHeight="1">
      <c r="B5" s="79" t="s">
        <v>57</v>
      </c>
      <c r="C5" s="79" t="s">
        <v>42</v>
      </c>
      <c r="D5" s="79" t="s">
        <v>65</v>
      </c>
      <c r="E5" s="79" t="s">
        <v>23</v>
      </c>
      <c r="F5" s="83" t="s">
        <v>24</v>
      </c>
      <c r="G5" s="283" t="s">
        <v>98</v>
      </c>
      <c r="H5" s="284"/>
      <c r="I5" s="284"/>
      <c r="J5" s="285"/>
      <c r="K5" s="179" t="s">
        <v>27</v>
      </c>
      <c r="L5" s="286" t="s">
        <v>99</v>
      </c>
      <c r="M5" s="287"/>
      <c r="N5" s="287"/>
      <c r="O5" s="287"/>
      <c r="P5" s="287"/>
      <c r="Q5" s="287"/>
      <c r="R5" s="288"/>
      <c r="S5" s="175" t="s">
        <v>97</v>
      </c>
      <c r="T5" s="85" t="s">
        <v>64</v>
      </c>
      <c r="U5" s="81" t="s">
        <v>225</v>
      </c>
      <c r="V5" s="85"/>
      <c r="W5" s="81"/>
    </row>
    <row r="6" spans="1:25" ht="30" customHeight="1">
      <c r="B6" s="80"/>
      <c r="C6" s="80"/>
      <c r="D6" s="80"/>
      <c r="E6" s="80"/>
      <c r="F6" s="84"/>
      <c r="G6" s="38" t="s">
        <v>25</v>
      </c>
      <c r="H6" s="20" t="s">
        <v>74</v>
      </c>
      <c r="I6" s="29" t="s">
        <v>75</v>
      </c>
      <c r="J6" s="39" t="s">
        <v>15</v>
      </c>
      <c r="K6" s="180"/>
      <c r="L6" s="203" t="s">
        <v>234</v>
      </c>
      <c r="M6" s="204" t="s">
        <v>272</v>
      </c>
      <c r="N6" s="204" t="s">
        <v>273</v>
      </c>
      <c r="O6" s="204" t="s">
        <v>274</v>
      </c>
      <c r="P6" s="204" t="s">
        <v>275</v>
      </c>
      <c r="Q6" s="37" t="s">
        <v>26</v>
      </c>
      <c r="R6" s="228" t="s">
        <v>16</v>
      </c>
      <c r="S6" s="176" t="s">
        <v>63</v>
      </c>
      <c r="T6" s="86" t="s">
        <v>237</v>
      </c>
      <c r="U6" s="82" t="s">
        <v>237</v>
      </c>
      <c r="V6" s="86" t="s">
        <v>226</v>
      </c>
      <c r="W6" s="82" t="s">
        <v>227</v>
      </c>
    </row>
    <row r="7" spans="1:25" s="162" customFormat="1" ht="21" customHeight="1">
      <c r="A7" s="162">
        <v>1</v>
      </c>
      <c r="B7" s="159"/>
      <c r="C7" s="34">
        <v>1</v>
      </c>
      <c r="D7" s="205" t="s">
        <v>276</v>
      </c>
      <c r="E7" s="252" t="s">
        <v>265</v>
      </c>
      <c r="F7" s="237" t="s">
        <v>248</v>
      </c>
      <c r="G7" s="241">
        <v>20.6</v>
      </c>
      <c r="H7" s="242">
        <v>5</v>
      </c>
      <c r="I7" s="243">
        <v>5</v>
      </c>
      <c r="J7" s="75">
        <f>SUM(G7:I7)</f>
        <v>30.6</v>
      </c>
      <c r="K7" s="207">
        <v>1</v>
      </c>
      <c r="L7" s="178">
        <f>'2차평가_장상익'!E23</f>
        <v>25</v>
      </c>
      <c r="M7" s="76">
        <f>'2차평가_최성환'!E23</f>
        <v>24</v>
      </c>
      <c r="N7" s="76">
        <f>'2차평가_윤성호'!E23</f>
        <v>25</v>
      </c>
      <c r="O7" s="187">
        <f>'2차평가_김정현'!E23</f>
        <v>19</v>
      </c>
      <c r="P7" s="76">
        <f>'2차평가_나종민'!E23</f>
        <v>17.399999999999999</v>
      </c>
      <c r="Q7" s="174">
        <f t="shared" ref="Q7" si="0">SUM(L7:P7)</f>
        <v>110.4</v>
      </c>
      <c r="R7" s="229">
        <f t="shared" ref="R7" si="1">AVERAGE(L7:P7)</f>
        <v>22.080000000000002</v>
      </c>
      <c r="S7" s="177">
        <f t="shared" ref="S7:S17" si="2">J7+K7+R7</f>
        <v>53.680000000000007</v>
      </c>
      <c r="T7" s="231">
        <v>19994499</v>
      </c>
      <c r="U7" s="211">
        <f t="shared" ref="U7:U17" si="3">IF(S7&gt;=60,T7,0)</f>
        <v>0</v>
      </c>
      <c r="V7" s="250" t="s">
        <v>267</v>
      </c>
      <c r="W7" s="208"/>
      <c r="Y7"/>
    </row>
    <row r="8" spans="1:25" s="162" customFormat="1" ht="21" customHeight="1">
      <c r="A8" s="162">
        <v>2</v>
      </c>
      <c r="B8" s="159"/>
      <c r="C8" s="34">
        <v>2</v>
      </c>
      <c r="D8" s="205" t="s">
        <v>277</v>
      </c>
      <c r="E8" s="206" t="s">
        <v>256</v>
      </c>
      <c r="F8" s="238" t="s">
        <v>249</v>
      </c>
      <c r="G8" s="241">
        <v>20</v>
      </c>
      <c r="H8" s="242">
        <v>5</v>
      </c>
      <c r="I8" s="243">
        <v>5</v>
      </c>
      <c r="J8" s="75">
        <f t="shared" ref="J8:J17" si="4">SUM(G8:I8)</f>
        <v>30</v>
      </c>
      <c r="K8" s="207">
        <v>2</v>
      </c>
      <c r="L8" s="178">
        <f>'2차평가_장상익'!E24</f>
        <v>22</v>
      </c>
      <c r="M8" s="76">
        <f>'2차평가_최성환'!E24</f>
        <v>23.4</v>
      </c>
      <c r="N8" s="76">
        <f>'2차평가_윤성호'!E24</f>
        <v>24</v>
      </c>
      <c r="O8" s="187">
        <f>'2차평가_김정현'!E24</f>
        <v>12.399999999999999</v>
      </c>
      <c r="P8" s="76">
        <f>'2차평가_나종민'!E24</f>
        <v>13</v>
      </c>
      <c r="Q8" s="174">
        <f t="shared" ref="Q8:Q12" si="5">SUM(L8:P8)</f>
        <v>94.800000000000011</v>
      </c>
      <c r="R8" s="229">
        <f t="shared" ref="R8:R12" si="6">AVERAGE(L8:P8)</f>
        <v>18.96</v>
      </c>
      <c r="S8" s="177">
        <f t="shared" si="2"/>
        <v>50.96</v>
      </c>
      <c r="T8" s="232">
        <v>195000000</v>
      </c>
      <c r="U8" s="211">
        <f t="shared" si="3"/>
        <v>0</v>
      </c>
      <c r="V8" s="250" t="s">
        <v>268</v>
      </c>
      <c r="W8" s="208"/>
      <c r="Y8"/>
    </row>
    <row r="9" spans="1:25" s="162" customFormat="1" ht="21" customHeight="1">
      <c r="A9" s="162">
        <v>3</v>
      </c>
      <c r="B9" s="159"/>
      <c r="C9" s="34">
        <v>3</v>
      </c>
      <c r="D9" s="205" t="s">
        <v>277</v>
      </c>
      <c r="E9" s="206" t="s">
        <v>257</v>
      </c>
      <c r="F9" s="237" t="s">
        <v>250</v>
      </c>
      <c r="G9" s="241">
        <v>22.6</v>
      </c>
      <c r="H9" s="242">
        <v>5</v>
      </c>
      <c r="I9" s="243">
        <v>5</v>
      </c>
      <c r="J9" s="75">
        <f t="shared" si="4"/>
        <v>32.6</v>
      </c>
      <c r="K9" s="207">
        <v>1</v>
      </c>
      <c r="L9" s="178">
        <f>'2차평가_장상익'!E25</f>
        <v>30.599999999999998</v>
      </c>
      <c r="M9" s="76">
        <f>'2차평가_최성환'!E25</f>
        <v>33.4</v>
      </c>
      <c r="N9" s="76">
        <f>'2차평가_윤성호'!E25</f>
        <v>38</v>
      </c>
      <c r="O9" s="187">
        <f>'2차평가_김정현'!E25</f>
        <v>28.400000000000002</v>
      </c>
      <c r="P9" s="76">
        <f>'2차평가_나종민'!E25</f>
        <v>35.6</v>
      </c>
      <c r="Q9" s="174">
        <f t="shared" si="5"/>
        <v>166</v>
      </c>
      <c r="R9" s="229">
        <f t="shared" si="6"/>
        <v>33.200000000000003</v>
      </c>
      <c r="S9" s="177">
        <f t="shared" si="2"/>
        <v>66.800000000000011</v>
      </c>
      <c r="T9" s="232">
        <v>120000000</v>
      </c>
      <c r="U9" s="211">
        <f t="shared" si="3"/>
        <v>120000000</v>
      </c>
      <c r="V9" s="250" t="s">
        <v>269</v>
      </c>
      <c r="W9" s="208"/>
      <c r="Y9"/>
    </row>
    <row r="10" spans="1:25" s="162" customFormat="1" ht="21" customHeight="1">
      <c r="A10" s="162">
        <v>4</v>
      </c>
      <c r="B10" s="159"/>
      <c r="C10" s="34">
        <v>4</v>
      </c>
      <c r="D10" s="205" t="s">
        <v>277</v>
      </c>
      <c r="E10" s="206" t="s">
        <v>258</v>
      </c>
      <c r="F10" s="237" t="s">
        <v>251</v>
      </c>
      <c r="G10" s="241">
        <v>21.4</v>
      </c>
      <c r="H10" s="242">
        <v>5</v>
      </c>
      <c r="I10" s="243">
        <v>5</v>
      </c>
      <c r="J10" s="75">
        <f t="shared" si="4"/>
        <v>31.4</v>
      </c>
      <c r="K10" s="207">
        <v>1</v>
      </c>
      <c r="L10" s="178">
        <f>'2차평가_장상익'!E26</f>
        <v>22.6</v>
      </c>
      <c r="M10" s="76">
        <f>'2차평가_최성환'!E26</f>
        <v>24</v>
      </c>
      <c r="N10" s="76">
        <f>'2차평가_윤성호'!E26</f>
        <v>24</v>
      </c>
      <c r="O10" s="187">
        <f>'2차평가_김정현'!E26</f>
        <v>11</v>
      </c>
      <c r="P10" s="76">
        <f>'2차평가_나종민'!E26</f>
        <v>13</v>
      </c>
      <c r="Q10" s="174">
        <f t="shared" si="5"/>
        <v>94.6</v>
      </c>
      <c r="R10" s="229">
        <f t="shared" si="6"/>
        <v>18.919999999999998</v>
      </c>
      <c r="S10" s="177">
        <f t="shared" si="2"/>
        <v>51.319999999999993</v>
      </c>
      <c r="T10" s="232">
        <v>75060000</v>
      </c>
      <c r="U10" s="211">
        <f t="shared" si="3"/>
        <v>0</v>
      </c>
      <c r="V10" s="250" t="s">
        <v>270</v>
      </c>
      <c r="W10" s="208"/>
      <c r="Y10" s="120"/>
    </row>
    <row r="11" spans="1:25" s="162" customFormat="1" ht="21" customHeight="1">
      <c r="A11" s="162">
        <v>5</v>
      </c>
      <c r="B11" s="159"/>
      <c r="C11" s="34">
        <v>5</v>
      </c>
      <c r="D11" s="205" t="s">
        <v>277</v>
      </c>
      <c r="E11" s="206" t="s">
        <v>259</v>
      </c>
      <c r="F11" s="237" t="s">
        <v>252</v>
      </c>
      <c r="G11" s="241">
        <v>20</v>
      </c>
      <c r="H11" s="242">
        <v>5</v>
      </c>
      <c r="I11" s="243">
        <v>5</v>
      </c>
      <c r="J11" s="75">
        <f t="shared" si="4"/>
        <v>30</v>
      </c>
      <c r="K11" s="207">
        <v>0</v>
      </c>
      <c r="L11" s="178">
        <f>'2차평가_장상익'!E27</f>
        <v>22.6</v>
      </c>
      <c r="M11" s="76">
        <f>'2차평가_최성환'!E27</f>
        <v>23.4</v>
      </c>
      <c r="N11" s="76">
        <f>'2차평가_윤성호'!E27</f>
        <v>24</v>
      </c>
      <c r="O11" s="187">
        <f>'2차평가_김정현'!E27</f>
        <v>16</v>
      </c>
      <c r="P11" s="76">
        <f>'2차평가_나종민'!E27</f>
        <v>8.6</v>
      </c>
      <c r="Q11" s="174">
        <f t="shared" si="5"/>
        <v>94.6</v>
      </c>
      <c r="R11" s="229">
        <f t="shared" si="6"/>
        <v>18.919999999999998</v>
      </c>
      <c r="S11" s="177">
        <f t="shared" si="2"/>
        <v>48.92</v>
      </c>
      <c r="T11" s="232">
        <v>170000000</v>
      </c>
      <c r="U11" s="211">
        <f t="shared" si="3"/>
        <v>0</v>
      </c>
      <c r="V11" s="250" t="s">
        <v>268</v>
      </c>
      <c r="W11" s="208"/>
      <c r="Y11" s="120"/>
    </row>
    <row r="12" spans="1:25" s="162" customFormat="1" ht="21" customHeight="1">
      <c r="A12" s="162">
        <v>6</v>
      </c>
      <c r="B12" s="159"/>
      <c r="C12" s="34">
        <v>6</v>
      </c>
      <c r="D12" s="205" t="s">
        <v>277</v>
      </c>
      <c r="E12" s="206" t="s">
        <v>260</v>
      </c>
      <c r="F12" s="237" t="s">
        <v>246</v>
      </c>
      <c r="G12" s="241">
        <v>25.2</v>
      </c>
      <c r="H12" s="242">
        <v>5</v>
      </c>
      <c r="I12" s="243">
        <v>7.2</v>
      </c>
      <c r="J12" s="75">
        <f t="shared" si="4"/>
        <v>37.4</v>
      </c>
      <c r="K12" s="207">
        <v>1</v>
      </c>
      <c r="L12" s="178">
        <f>'2차평가_장상익'!E28</f>
        <v>30</v>
      </c>
      <c r="M12" s="76">
        <f>'2차평가_최성환'!E28</f>
        <v>32</v>
      </c>
      <c r="N12" s="76">
        <f>'2차평가_윤성호'!E28</f>
        <v>38</v>
      </c>
      <c r="O12" s="187">
        <f>'2차평가_김정현'!E28</f>
        <v>38</v>
      </c>
      <c r="P12" s="76">
        <f>'2차평가_나종민'!E28</f>
        <v>35</v>
      </c>
      <c r="Q12" s="174">
        <f t="shared" si="5"/>
        <v>173</v>
      </c>
      <c r="R12" s="229">
        <f t="shared" si="6"/>
        <v>34.6</v>
      </c>
      <c r="S12" s="177">
        <f t="shared" si="2"/>
        <v>73</v>
      </c>
      <c r="T12" s="232">
        <v>49999306</v>
      </c>
      <c r="U12" s="211">
        <f t="shared" si="3"/>
        <v>49999306</v>
      </c>
      <c r="V12" s="250" t="s">
        <v>268</v>
      </c>
      <c r="W12" s="208"/>
      <c r="Y12" s="120"/>
    </row>
    <row r="13" spans="1:25" s="162" customFormat="1" ht="21" customHeight="1">
      <c r="A13" s="162">
        <v>7</v>
      </c>
      <c r="B13" s="159"/>
      <c r="C13" s="34">
        <v>7</v>
      </c>
      <c r="D13" s="205" t="s">
        <v>277</v>
      </c>
      <c r="E13" s="206" t="s">
        <v>261</v>
      </c>
      <c r="F13" s="237" t="s">
        <v>247</v>
      </c>
      <c r="G13" s="241">
        <v>27.2</v>
      </c>
      <c r="H13" s="242">
        <v>5</v>
      </c>
      <c r="I13" s="243">
        <v>7.2</v>
      </c>
      <c r="J13" s="75">
        <f t="shared" si="4"/>
        <v>39.400000000000006</v>
      </c>
      <c r="K13" s="207">
        <v>2</v>
      </c>
      <c r="L13" s="178">
        <f>'2차평가_장상익'!E29</f>
        <v>30</v>
      </c>
      <c r="M13" s="76">
        <f>'2차평가_최성환'!E29</f>
        <v>32</v>
      </c>
      <c r="N13" s="76">
        <f>'2차평가_윤성호'!E29</f>
        <v>38</v>
      </c>
      <c r="O13" s="187">
        <f>'2차평가_김정현'!E29</f>
        <v>32</v>
      </c>
      <c r="P13" s="76">
        <f>'2차평가_나종민'!E29</f>
        <v>36.4</v>
      </c>
      <c r="Q13" s="174">
        <f t="shared" ref="Q13:Q14" si="7">SUM(L13:P13)</f>
        <v>168.4</v>
      </c>
      <c r="R13" s="229">
        <f t="shared" ref="R13:R14" si="8">AVERAGE(L13:P13)</f>
        <v>33.68</v>
      </c>
      <c r="S13" s="177">
        <f t="shared" si="2"/>
        <v>75.080000000000013</v>
      </c>
      <c r="T13" s="232">
        <v>60000000</v>
      </c>
      <c r="U13" s="211">
        <f t="shared" si="3"/>
        <v>60000000</v>
      </c>
      <c r="V13" s="250" t="s">
        <v>271</v>
      </c>
      <c r="W13" s="208"/>
      <c r="Y13" s="120"/>
    </row>
    <row r="14" spans="1:25" s="162" customFormat="1" ht="21" customHeight="1">
      <c r="A14" s="162">
        <v>8</v>
      </c>
      <c r="B14" s="159"/>
      <c r="C14" s="212">
        <v>8</v>
      </c>
      <c r="D14" s="205" t="s">
        <v>277</v>
      </c>
      <c r="E14" s="213" t="s">
        <v>262</v>
      </c>
      <c r="F14" s="237" t="s">
        <v>247</v>
      </c>
      <c r="G14" s="244">
        <v>23.4</v>
      </c>
      <c r="H14" s="245">
        <v>6.2</v>
      </c>
      <c r="I14" s="246">
        <v>5</v>
      </c>
      <c r="J14" s="214">
        <f t="shared" si="4"/>
        <v>34.599999999999994</v>
      </c>
      <c r="K14" s="215">
        <v>2</v>
      </c>
      <c r="L14" s="216">
        <f>'2차평가_장상익'!E30</f>
        <v>30</v>
      </c>
      <c r="M14" s="217">
        <f>'2차평가_최성환'!E30</f>
        <v>32</v>
      </c>
      <c r="N14" s="217">
        <f>'2차평가_윤성호'!E30</f>
        <v>38</v>
      </c>
      <c r="O14" s="218">
        <f>'2차평가_김정현'!E30</f>
        <v>32</v>
      </c>
      <c r="P14" s="217">
        <f>'2차평가_나종민'!E30</f>
        <v>38</v>
      </c>
      <c r="Q14" s="219">
        <f t="shared" si="7"/>
        <v>170</v>
      </c>
      <c r="R14" s="230">
        <f t="shared" si="8"/>
        <v>34</v>
      </c>
      <c r="S14" s="220">
        <f t="shared" si="2"/>
        <v>70.599999999999994</v>
      </c>
      <c r="T14" s="233">
        <v>50000000</v>
      </c>
      <c r="U14" s="221">
        <f t="shared" si="3"/>
        <v>50000000</v>
      </c>
      <c r="V14" s="250" t="s">
        <v>271</v>
      </c>
      <c r="W14" s="222"/>
      <c r="Y14" s="120"/>
    </row>
    <row r="15" spans="1:25" s="162" customFormat="1" ht="21" customHeight="1">
      <c r="A15" s="162">
        <v>9</v>
      </c>
      <c r="B15" s="159"/>
      <c r="C15" s="34">
        <v>9</v>
      </c>
      <c r="D15" s="205" t="s">
        <v>277</v>
      </c>
      <c r="E15" s="206" t="s">
        <v>266</v>
      </c>
      <c r="F15" s="237" t="s">
        <v>253</v>
      </c>
      <c r="G15" s="241">
        <v>20</v>
      </c>
      <c r="H15" s="242">
        <v>5</v>
      </c>
      <c r="I15" s="243">
        <v>5</v>
      </c>
      <c r="J15" s="214">
        <f t="shared" si="4"/>
        <v>30</v>
      </c>
      <c r="K15" s="207">
        <v>2</v>
      </c>
      <c r="L15" s="216">
        <f>'2차평가_장상익'!E31</f>
        <v>30</v>
      </c>
      <c r="M15" s="217">
        <f>'2차평가_최성환'!E31</f>
        <v>34</v>
      </c>
      <c r="N15" s="217">
        <f>'2차평가_윤성호'!E31</f>
        <v>37.4</v>
      </c>
      <c r="O15" s="218">
        <f>'2차평가_김정현'!E31</f>
        <v>32</v>
      </c>
      <c r="P15" s="217">
        <f>'2차평가_나종민'!E31</f>
        <v>36.4</v>
      </c>
      <c r="Q15" s="174">
        <f t="shared" ref="Q15:Q17" si="9">SUM(L15:P15)</f>
        <v>169.8</v>
      </c>
      <c r="R15" s="229">
        <f t="shared" ref="R15:R17" si="10">AVERAGE(L15:P15)</f>
        <v>33.96</v>
      </c>
      <c r="S15" s="177">
        <f t="shared" si="2"/>
        <v>65.960000000000008</v>
      </c>
      <c r="T15" s="234">
        <v>150057204</v>
      </c>
      <c r="U15" s="225">
        <f t="shared" si="3"/>
        <v>150057204</v>
      </c>
      <c r="V15" s="250" t="s">
        <v>268</v>
      </c>
      <c r="W15" s="226"/>
      <c r="Y15" s="120"/>
    </row>
    <row r="16" spans="1:25" s="162" customFormat="1" ht="21" customHeight="1">
      <c r="A16" s="162">
        <v>10</v>
      </c>
      <c r="B16" s="159"/>
      <c r="C16" s="227">
        <v>10</v>
      </c>
      <c r="D16" s="205" t="s">
        <v>277</v>
      </c>
      <c r="E16" s="206" t="s">
        <v>263</v>
      </c>
      <c r="F16" s="237" t="s">
        <v>254</v>
      </c>
      <c r="G16" s="241">
        <v>22.6</v>
      </c>
      <c r="H16" s="242">
        <v>5</v>
      </c>
      <c r="I16" s="243">
        <v>5.4</v>
      </c>
      <c r="J16" s="214">
        <f t="shared" si="4"/>
        <v>33</v>
      </c>
      <c r="K16" s="207">
        <v>2</v>
      </c>
      <c r="L16" s="216">
        <f>'2차평가_장상익'!E32</f>
        <v>22</v>
      </c>
      <c r="M16" s="217">
        <f>'2차평가_최성환'!E32</f>
        <v>22</v>
      </c>
      <c r="N16" s="217">
        <f>'2차평가_윤성호'!E32</f>
        <v>24</v>
      </c>
      <c r="O16" s="218">
        <f>'2차평가_김정현'!E32</f>
        <v>22.8</v>
      </c>
      <c r="P16" s="217">
        <f>'2차평가_나종민'!E32</f>
        <v>13</v>
      </c>
      <c r="Q16" s="174">
        <f t="shared" si="9"/>
        <v>103.8</v>
      </c>
      <c r="R16" s="229">
        <f t="shared" si="10"/>
        <v>20.759999999999998</v>
      </c>
      <c r="S16" s="177">
        <f t="shared" si="2"/>
        <v>55.76</v>
      </c>
      <c r="T16" s="234">
        <v>200000000</v>
      </c>
      <c r="U16" s="225">
        <f t="shared" si="3"/>
        <v>0</v>
      </c>
      <c r="V16" s="251" t="s">
        <v>268</v>
      </c>
      <c r="W16" s="226"/>
      <c r="Y16" s="120"/>
    </row>
    <row r="17" spans="1:25" s="162" customFormat="1" ht="21" customHeight="1" thickBot="1">
      <c r="A17" s="162">
        <v>11</v>
      </c>
      <c r="B17" s="159"/>
      <c r="C17" s="227">
        <v>11</v>
      </c>
      <c r="D17" s="205" t="s">
        <v>277</v>
      </c>
      <c r="E17" s="206" t="s">
        <v>264</v>
      </c>
      <c r="F17" s="237" t="s">
        <v>255</v>
      </c>
      <c r="G17" s="247">
        <v>25.8</v>
      </c>
      <c r="H17" s="248">
        <v>7</v>
      </c>
      <c r="I17" s="249">
        <v>7.6</v>
      </c>
      <c r="J17" s="239">
        <f t="shared" si="4"/>
        <v>40.4</v>
      </c>
      <c r="K17" s="236">
        <v>2</v>
      </c>
      <c r="L17" s="240">
        <f>'2차평가_장상익'!E33</f>
        <v>30.599999999999998</v>
      </c>
      <c r="M17" s="76">
        <f>'2차평가_최성환'!E33</f>
        <v>35</v>
      </c>
      <c r="N17" s="76">
        <f>'2차평가_윤성호'!E33</f>
        <v>32</v>
      </c>
      <c r="O17" s="187">
        <f>'2차평가_김정현'!E33</f>
        <v>32</v>
      </c>
      <c r="P17" s="76">
        <f>'2차평가_나종민'!E33</f>
        <v>35</v>
      </c>
      <c r="Q17" s="174">
        <f t="shared" si="9"/>
        <v>164.6</v>
      </c>
      <c r="R17" s="229">
        <f t="shared" si="10"/>
        <v>32.92</v>
      </c>
      <c r="S17" s="235">
        <f t="shared" si="2"/>
        <v>75.319999999999993</v>
      </c>
      <c r="T17" s="234">
        <v>100030554</v>
      </c>
      <c r="U17" s="225">
        <f t="shared" si="3"/>
        <v>100030554</v>
      </c>
      <c r="V17" s="250" t="s">
        <v>267</v>
      </c>
      <c r="W17" s="226"/>
      <c r="Y17" s="120"/>
    </row>
    <row r="18" spans="1:25" ht="17.25">
      <c r="C18" s="280" t="s">
        <v>61</v>
      </c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2"/>
      <c r="T18" s="197">
        <f>SUM(T$7:T$17)</f>
        <v>1190141563</v>
      </c>
      <c r="U18" s="197">
        <f>SUM(U$7:U$17)</f>
        <v>530087064</v>
      </c>
      <c r="V18" s="223"/>
      <c r="W18" s="224"/>
    </row>
    <row r="19" spans="1:25">
      <c r="A19" s="183"/>
      <c r="B19" s="107"/>
      <c r="C19" s="183"/>
      <c r="D19" s="107"/>
      <c r="E19" s="183"/>
      <c r="F19" s="107"/>
      <c r="G19" s="183"/>
      <c r="H19" s="107"/>
      <c r="I19" s="183"/>
      <c r="J19" s="107"/>
      <c r="K19" s="183"/>
      <c r="L19" s="107"/>
      <c r="M19" s="183"/>
      <c r="N19" s="107"/>
      <c r="O19" s="107"/>
      <c r="P19" s="183"/>
      <c r="Q19" s="107"/>
      <c r="R19" s="183"/>
      <c r="S19" s="107"/>
    </row>
    <row r="20" spans="1:25" ht="17.25">
      <c r="A20" s="107"/>
      <c r="B20" s="107"/>
      <c r="C20" s="108"/>
      <c r="D20" s="109"/>
      <c r="E20" s="108"/>
      <c r="F20" s="107"/>
      <c r="G20" s="107"/>
    </row>
    <row r="21" spans="1:25" ht="17.25">
      <c r="A21" s="107"/>
      <c r="B21" s="107"/>
      <c r="C21" s="108"/>
      <c r="D21" s="109"/>
      <c r="E21" s="108"/>
      <c r="F21" s="107"/>
      <c r="G21" s="107"/>
      <c r="T21" s="160"/>
      <c r="U21" s="160"/>
      <c r="V21" s="172"/>
      <c r="W21" s="172"/>
      <c r="X21" s="160"/>
    </row>
    <row r="22" spans="1:25" ht="28.5" customHeight="1">
      <c r="A22" s="107"/>
      <c r="B22" s="107"/>
      <c r="C22" s="107"/>
      <c r="D22" s="107"/>
      <c r="E22" s="107"/>
      <c r="F22" s="107"/>
      <c r="G22" s="107"/>
      <c r="T22" s="160"/>
      <c r="U22" s="160"/>
      <c r="V22" s="173"/>
      <c r="W22" s="172"/>
      <c r="X22" s="160"/>
    </row>
    <row r="23" spans="1:25">
      <c r="T23" s="160"/>
      <c r="U23" s="160"/>
      <c r="V23" s="172"/>
      <c r="W23" s="172"/>
      <c r="X23" s="160"/>
    </row>
    <row r="26" spans="1:25">
      <c r="E26" s="105"/>
    </row>
    <row r="27" spans="1:25">
      <c r="E27" s="105"/>
    </row>
  </sheetData>
  <mergeCells count="5">
    <mergeCell ref="B2:C3"/>
    <mergeCell ref="F2:F3"/>
    <mergeCell ref="C18:S18"/>
    <mergeCell ref="G5:J5"/>
    <mergeCell ref="L5:R5"/>
  </mergeCells>
  <phoneticPr fontId="7" type="noConversion"/>
  <conditionalFormatting sqref="S7:S17">
    <cfRule type="cellIs" dxfId="20" priority="1" operator="greaterThanOrEqual">
      <formula>60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0.59999389629810485"/>
    <pageSetUpPr fitToPage="1"/>
  </sheetPr>
  <dimension ref="A1:Q35"/>
  <sheetViews>
    <sheetView showGridLines="0" view="pageBreakPreview" zoomScale="90" zoomScaleNormal="90" zoomScaleSheetLayoutView="90" workbookViewId="0">
      <pane xSplit="4" ySplit="6" topLeftCell="E8" activePane="bottomRight" state="frozen"/>
      <selection activeCell="FL5" sqref="FL5:FS6"/>
      <selection pane="topRight" activeCell="FL5" sqref="FL5:FS6"/>
      <selection pane="bottomLeft" activeCell="FL5" sqref="FL5:FS6"/>
      <selection pane="bottomRight" activeCell="O11" sqref="O11"/>
    </sheetView>
  </sheetViews>
  <sheetFormatPr defaultRowHeight="16.5"/>
  <cols>
    <col min="1" max="1" width="9" style="93" customWidth="1"/>
    <col min="2" max="2" width="15.375" style="93" customWidth="1"/>
    <col min="3" max="3" width="6.625" style="93" customWidth="1"/>
    <col min="4" max="4" width="10.125" style="93" customWidth="1"/>
    <col min="5" max="10" width="9.625" style="93" customWidth="1"/>
    <col min="11" max="14" width="9.625" style="163" customWidth="1"/>
    <col min="15" max="16384" width="9" style="93"/>
  </cols>
  <sheetData>
    <row r="1" spans="1:17" ht="26.25">
      <c r="A1" s="62" t="s">
        <v>228</v>
      </c>
      <c r="C1" s="5"/>
      <c r="D1" s="1"/>
      <c r="E1" s="2"/>
      <c r="F1" s="2"/>
      <c r="K1" s="2"/>
      <c r="L1" s="2"/>
    </row>
    <row r="2" spans="1:17" ht="12.75" customHeight="1">
      <c r="A2" s="4"/>
      <c r="B2" s="1"/>
      <c r="C2" s="1"/>
      <c r="D2" s="2"/>
      <c r="E2" s="2"/>
      <c r="F2" s="195"/>
      <c r="G2" s="196"/>
      <c r="H2" s="188"/>
      <c r="I2" s="188"/>
      <c r="J2" s="193"/>
      <c r="K2" s="190"/>
      <c r="L2" s="2"/>
    </row>
    <row r="3" spans="1:17" ht="21" thickBot="1">
      <c r="A3" s="58" t="s">
        <v>58</v>
      </c>
      <c r="B3" s="58"/>
      <c r="C3" s="58"/>
      <c r="D3" s="5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21" thickTop="1">
      <c r="A4" s="5"/>
      <c r="B4" s="5"/>
      <c r="C4" s="5"/>
      <c r="D4" s="53" t="s">
        <v>55</v>
      </c>
      <c r="E4" s="57">
        <v>1</v>
      </c>
      <c r="F4" s="164">
        <v>2</v>
      </c>
      <c r="G4" s="57">
        <v>3</v>
      </c>
      <c r="H4" s="164">
        <v>4</v>
      </c>
      <c r="I4" s="57">
        <v>5</v>
      </c>
      <c r="J4" s="164">
        <v>6</v>
      </c>
      <c r="K4" s="57">
        <v>7</v>
      </c>
      <c r="L4" s="164">
        <v>8</v>
      </c>
      <c r="M4" s="57">
        <v>9</v>
      </c>
      <c r="N4" s="164">
        <v>10</v>
      </c>
      <c r="O4" s="57">
        <v>11</v>
      </c>
      <c r="P4" s="164">
        <v>12</v>
      </c>
      <c r="Q4" s="57">
        <v>13</v>
      </c>
    </row>
    <row r="5" spans="1:17" ht="35.25" customHeight="1">
      <c r="A5" s="5"/>
      <c r="B5" s="5"/>
      <c r="C5" s="5"/>
      <c r="D5" s="53" t="s">
        <v>56</v>
      </c>
      <c r="E5" s="191" t="str">
        <f>'적격판정 최종'!$F$7</f>
        <v xml:space="preserve">홀라컴퍼니 </v>
      </c>
      <c r="F5" s="192" t="str">
        <f>'적격판정 최종'!$F$8</f>
        <v xml:space="preserve">도토리 </v>
      </c>
      <c r="G5" s="191" t="str">
        <f>'적격판정 최종'!$F$9</f>
        <v xml:space="preserve">바름파트너스 </v>
      </c>
      <c r="H5" s="192" t="str">
        <f>'적격판정 최종'!$F$10</f>
        <v xml:space="preserve">썸타지 </v>
      </c>
      <c r="I5" s="191" t="str">
        <f>'적격판정 최종'!$F$11</f>
        <v xml:space="preserve">비아이씨컴퍼니 </v>
      </c>
      <c r="J5" s="192" t="str">
        <f>'적격판정 최종'!$F$12</f>
        <v xml:space="preserve"> 아토머스  </v>
      </c>
      <c r="K5" s="191" t="str">
        <f>'적격판정 최종'!$F$13</f>
        <v xml:space="preserve"> 르바르비에 </v>
      </c>
      <c r="L5" s="192" t="str">
        <f>'적격판정 최종'!$F$14</f>
        <v xml:space="preserve"> 르바르비에 </v>
      </c>
      <c r="M5" s="191" t="str">
        <f>'적격판정 최종'!$F$15</f>
        <v xml:space="preserve">클레슨 </v>
      </c>
      <c r="N5" s="192" t="str">
        <f>'적격판정 최종'!$F$16</f>
        <v xml:space="preserve">손플레이어 </v>
      </c>
      <c r="O5" s="191" t="str">
        <f>'적격판정 최종'!$F$17</f>
        <v xml:space="preserve">아샤그룹 </v>
      </c>
      <c r="P5" s="155" t="e">
        <f>VLOOKUP(P4,'적격판정 최종'!$C$7:$F$18,4,FALSE)</f>
        <v>#N/A</v>
      </c>
      <c r="Q5" s="54" t="e">
        <f>VLOOKUP(Q4,'적격판정 최종'!$C$7:$F$18,4,FALSE)</f>
        <v>#N/A</v>
      </c>
    </row>
    <row r="6" spans="1:17" ht="17.25" thickBot="1">
      <c r="A6" s="60"/>
      <c r="B6" s="60" t="s">
        <v>0</v>
      </c>
      <c r="C6" s="60" t="s">
        <v>1</v>
      </c>
      <c r="D6" s="60" t="s">
        <v>2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17" ht="72.75" customHeight="1">
      <c r="A7" s="10" t="s">
        <v>4</v>
      </c>
      <c r="B7" s="6" t="s">
        <v>5</v>
      </c>
      <c r="C7" s="7">
        <v>15</v>
      </c>
      <c r="D7" s="11" t="s">
        <v>241</v>
      </c>
      <c r="E7" s="64">
        <v>8</v>
      </c>
      <c r="F7" s="72">
        <v>6</v>
      </c>
      <c r="G7" s="89">
        <v>8</v>
      </c>
      <c r="H7" s="72">
        <v>6</v>
      </c>
      <c r="I7" s="89">
        <v>6</v>
      </c>
      <c r="J7" s="166">
        <v>8</v>
      </c>
      <c r="K7" s="89">
        <v>8</v>
      </c>
      <c r="L7" s="72">
        <v>8</v>
      </c>
      <c r="M7" s="89">
        <v>8</v>
      </c>
      <c r="N7" s="72">
        <v>6</v>
      </c>
      <c r="O7" s="89">
        <v>8</v>
      </c>
      <c r="P7" s="72"/>
      <c r="Q7" s="89"/>
    </row>
    <row r="8" spans="1:17" ht="72.75" customHeight="1">
      <c r="A8" s="98" t="s">
        <v>6</v>
      </c>
      <c r="B8" s="6" t="s">
        <v>7</v>
      </c>
      <c r="C8" s="7">
        <v>15</v>
      </c>
      <c r="D8" s="11" t="s">
        <v>241</v>
      </c>
      <c r="E8" s="65">
        <v>6</v>
      </c>
      <c r="F8" s="73">
        <v>6</v>
      </c>
      <c r="G8" s="90">
        <v>8</v>
      </c>
      <c r="H8" s="73">
        <v>6</v>
      </c>
      <c r="I8" s="90">
        <v>6</v>
      </c>
      <c r="J8" s="167">
        <v>8</v>
      </c>
      <c r="K8" s="90">
        <v>8</v>
      </c>
      <c r="L8" s="73">
        <v>8</v>
      </c>
      <c r="M8" s="90">
        <v>8</v>
      </c>
      <c r="N8" s="73">
        <v>6</v>
      </c>
      <c r="O8" s="90">
        <v>8</v>
      </c>
      <c r="P8" s="73"/>
      <c r="Q8" s="90"/>
    </row>
    <row r="9" spans="1:17" ht="72.75" customHeight="1">
      <c r="A9" s="290" t="s">
        <v>229</v>
      </c>
      <c r="B9" s="6" t="s">
        <v>9</v>
      </c>
      <c r="C9" s="7">
        <v>7</v>
      </c>
      <c r="D9" s="11" t="s">
        <v>241</v>
      </c>
      <c r="E9" s="65">
        <v>4</v>
      </c>
      <c r="F9" s="73">
        <v>4</v>
      </c>
      <c r="G9" s="90">
        <v>6</v>
      </c>
      <c r="H9" s="73">
        <v>4</v>
      </c>
      <c r="I9" s="90">
        <v>4</v>
      </c>
      <c r="J9" s="167">
        <v>6</v>
      </c>
      <c r="K9" s="90">
        <v>6</v>
      </c>
      <c r="L9" s="73">
        <v>6</v>
      </c>
      <c r="M9" s="90">
        <v>6</v>
      </c>
      <c r="N9" s="73">
        <v>4</v>
      </c>
      <c r="O9" s="90">
        <v>6</v>
      </c>
      <c r="P9" s="73"/>
      <c r="Q9" s="90"/>
    </row>
    <row r="10" spans="1:17" ht="72.75" customHeight="1" thickBot="1">
      <c r="A10" s="291"/>
      <c r="B10" s="8" t="s">
        <v>10</v>
      </c>
      <c r="C10" s="7">
        <v>3</v>
      </c>
      <c r="D10" s="11" t="s">
        <v>241</v>
      </c>
      <c r="E10" s="66">
        <v>4</v>
      </c>
      <c r="F10" s="74">
        <v>4</v>
      </c>
      <c r="G10" s="91">
        <v>8</v>
      </c>
      <c r="H10" s="74">
        <v>6</v>
      </c>
      <c r="I10" s="91">
        <v>6</v>
      </c>
      <c r="J10" s="168">
        <v>6</v>
      </c>
      <c r="K10" s="91">
        <v>6</v>
      </c>
      <c r="L10" s="74">
        <v>6</v>
      </c>
      <c r="M10" s="91">
        <v>6</v>
      </c>
      <c r="N10" s="74">
        <v>4</v>
      </c>
      <c r="O10" s="91">
        <v>8</v>
      </c>
      <c r="P10" s="74"/>
      <c r="Q10" s="91"/>
    </row>
    <row r="11" spans="1:17" ht="52.5" customHeight="1" thickBot="1">
      <c r="A11" s="292" t="s">
        <v>12</v>
      </c>
      <c r="B11" s="293"/>
      <c r="C11" s="41" t="s">
        <v>11</v>
      </c>
      <c r="D11" s="9" t="s">
        <v>230</v>
      </c>
      <c r="E11" s="100"/>
      <c r="F11" s="101"/>
      <c r="G11" s="102"/>
      <c r="H11" s="101"/>
      <c r="I11" s="102"/>
      <c r="J11" s="169"/>
      <c r="K11" s="165"/>
      <c r="L11" s="101"/>
      <c r="M11" s="102"/>
      <c r="N11" s="101"/>
      <c r="O11" s="165"/>
      <c r="P11" s="101"/>
      <c r="Q11" s="165"/>
    </row>
    <row r="12" spans="1:17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7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7" ht="21" thickBot="1">
      <c r="A14" s="58" t="s">
        <v>60</v>
      </c>
      <c r="B14" s="59"/>
      <c r="C14" s="59"/>
      <c r="D14" s="59"/>
      <c r="E14" s="63"/>
      <c r="F14" s="56"/>
      <c r="G14" s="56"/>
      <c r="H14" s="56"/>
      <c r="I14" s="56"/>
      <c r="J14" s="56"/>
      <c r="K14" s="63"/>
      <c r="L14" s="56"/>
      <c r="M14" s="56"/>
      <c r="N14" s="56"/>
      <c r="O14" s="56"/>
      <c r="P14" s="56"/>
      <c r="Q14" s="56"/>
    </row>
    <row r="15" spans="1:17" ht="30" customHeight="1" thickTop="1">
      <c r="A15" s="294" t="s">
        <v>4</v>
      </c>
      <c r="B15" s="294"/>
      <c r="C15" s="7">
        <v>15</v>
      </c>
      <c r="D15" s="51" t="s">
        <v>54</v>
      </c>
      <c r="E15" s="67">
        <f t="shared" ref="E15:Q15" si="0">E7*$C7/10</f>
        <v>12</v>
      </c>
      <c r="F15" s="68">
        <f t="shared" si="0"/>
        <v>9</v>
      </c>
      <c r="G15" s="68">
        <f t="shared" si="0"/>
        <v>12</v>
      </c>
      <c r="H15" s="68">
        <f t="shared" si="0"/>
        <v>9</v>
      </c>
      <c r="I15" s="68">
        <f t="shared" si="0"/>
        <v>9</v>
      </c>
      <c r="J15" s="68">
        <f t="shared" si="0"/>
        <v>12</v>
      </c>
      <c r="K15" s="67">
        <f t="shared" si="0"/>
        <v>12</v>
      </c>
      <c r="L15" s="68">
        <f t="shared" si="0"/>
        <v>12</v>
      </c>
      <c r="M15" s="68">
        <f t="shared" si="0"/>
        <v>12</v>
      </c>
      <c r="N15" s="68">
        <f t="shared" si="0"/>
        <v>9</v>
      </c>
      <c r="O15" s="68">
        <f t="shared" si="0"/>
        <v>12</v>
      </c>
      <c r="P15" s="68">
        <f t="shared" si="0"/>
        <v>0</v>
      </c>
      <c r="Q15" s="68">
        <f t="shared" si="0"/>
        <v>0</v>
      </c>
    </row>
    <row r="16" spans="1:17" ht="30" customHeight="1">
      <c r="A16" s="294" t="s">
        <v>6</v>
      </c>
      <c r="B16" s="294"/>
      <c r="C16" s="7">
        <v>15</v>
      </c>
      <c r="D16" s="50"/>
      <c r="E16" s="67">
        <f t="shared" ref="E16:Q16" si="1">E8*$C8/10</f>
        <v>9</v>
      </c>
      <c r="F16" s="68">
        <f t="shared" si="1"/>
        <v>9</v>
      </c>
      <c r="G16" s="68">
        <f t="shared" si="1"/>
        <v>12</v>
      </c>
      <c r="H16" s="68">
        <f t="shared" si="1"/>
        <v>9</v>
      </c>
      <c r="I16" s="68">
        <f t="shared" si="1"/>
        <v>9</v>
      </c>
      <c r="J16" s="68">
        <f t="shared" si="1"/>
        <v>12</v>
      </c>
      <c r="K16" s="67">
        <f t="shared" si="1"/>
        <v>12</v>
      </c>
      <c r="L16" s="68">
        <f t="shared" si="1"/>
        <v>12</v>
      </c>
      <c r="M16" s="68">
        <f t="shared" si="1"/>
        <v>12</v>
      </c>
      <c r="N16" s="68">
        <f t="shared" si="1"/>
        <v>9</v>
      </c>
      <c r="O16" s="68">
        <f t="shared" si="1"/>
        <v>12</v>
      </c>
      <c r="P16" s="68">
        <f t="shared" si="1"/>
        <v>0</v>
      </c>
      <c r="Q16" s="68">
        <f t="shared" si="1"/>
        <v>0</v>
      </c>
    </row>
    <row r="17" spans="1:17" ht="30" customHeight="1">
      <c r="A17" s="294" t="s">
        <v>8</v>
      </c>
      <c r="B17" s="49" t="s">
        <v>50</v>
      </c>
      <c r="C17" s="7">
        <v>7</v>
      </c>
      <c r="D17" s="50"/>
      <c r="E17" s="67">
        <f t="shared" ref="E17:Q17" si="2">E9*$C9/10</f>
        <v>2.8</v>
      </c>
      <c r="F17" s="68">
        <f t="shared" si="2"/>
        <v>2.8</v>
      </c>
      <c r="G17" s="68">
        <f t="shared" si="2"/>
        <v>4.2</v>
      </c>
      <c r="H17" s="68">
        <f t="shared" si="2"/>
        <v>2.8</v>
      </c>
      <c r="I17" s="68">
        <f t="shared" si="2"/>
        <v>2.8</v>
      </c>
      <c r="J17" s="68">
        <f t="shared" si="2"/>
        <v>4.2</v>
      </c>
      <c r="K17" s="67">
        <f t="shared" si="2"/>
        <v>4.2</v>
      </c>
      <c r="L17" s="68">
        <f t="shared" si="2"/>
        <v>4.2</v>
      </c>
      <c r="M17" s="68">
        <f t="shared" si="2"/>
        <v>4.2</v>
      </c>
      <c r="N17" s="68">
        <f t="shared" si="2"/>
        <v>2.8</v>
      </c>
      <c r="O17" s="68">
        <f t="shared" si="2"/>
        <v>4.2</v>
      </c>
      <c r="P17" s="68">
        <f t="shared" si="2"/>
        <v>0</v>
      </c>
      <c r="Q17" s="68">
        <f t="shared" si="2"/>
        <v>0</v>
      </c>
    </row>
    <row r="18" spans="1:17" ht="30" customHeight="1">
      <c r="A18" s="294"/>
      <c r="B18" s="49" t="s">
        <v>51</v>
      </c>
      <c r="C18" s="7">
        <v>3</v>
      </c>
      <c r="D18" s="50"/>
      <c r="E18" s="69">
        <f t="shared" ref="E18:Q18" si="3">E10*$C10/10</f>
        <v>1.2</v>
      </c>
      <c r="F18" s="70">
        <f t="shared" si="3"/>
        <v>1.2</v>
      </c>
      <c r="G18" s="70">
        <f t="shared" si="3"/>
        <v>2.4</v>
      </c>
      <c r="H18" s="70">
        <f t="shared" si="3"/>
        <v>1.8</v>
      </c>
      <c r="I18" s="70">
        <f t="shared" si="3"/>
        <v>1.8</v>
      </c>
      <c r="J18" s="70">
        <f t="shared" si="3"/>
        <v>1.8</v>
      </c>
      <c r="K18" s="69">
        <f t="shared" si="3"/>
        <v>1.8</v>
      </c>
      <c r="L18" s="70">
        <f t="shared" si="3"/>
        <v>1.8</v>
      </c>
      <c r="M18" s="70">
        <f t="shared" si="3"/>
        <v>1.8</v>
      </c>
      <c r="N18" s="70">
        <f t="shared" si="3"/>
        <v>1.2</v>
      </c>
      <c r="O18" s="70">
        <f t="shared" si="3"/>
        <v>2.4</v>
      </c>
      <c r="P18" s="70">
        <f t="shared" si="3"/>
        <v>0</v>
      </c>
      <c r="Q18" s="70">
        <f t="shared" si="3"/>
        <v>0</v>
      </c>
    </row>
    <row r="19" spans="1:17">
      <c r="D19" s="51" t="s">
        <v>52</v>
      </c>
      <c r="E19" s="71">
        <f>SUM(E15:E18)</f>
        <v>25</v>
      </c>
      <c r="F19" s="71">
        <f t="shared" ref="F19:J19" si="4">SUM(F15:F18)</f>
        <v>22</v>
      </c>
      <c r="G19" s="71">
        <f t="shared" si="4"/>
        <v>30.599999999999998</v>
      </c>
      <c r="H19" s="71">
        <f t="shared" si="4"/>
        <v>22.6</v>
      </c>
      <c r="I19" s="71">
        <f t="shared" si="4"/>
        <v>22.6</v>
      </c>
      <c r="J19" s="71">
        <f t="shared" si="4"/>
        <v>30</v>
      </c>
      <c r="K19" s="71">
        <f>SUM(K15:K18)</f>
        <v>30</v>
      </c>
      <c r="L19" s="71">
        <f t="shared" ref="L19:N19" si="5">SUM(L15:L18)</f>
        <v>30</v>
      </c>
      <c r="M19" s="71">
        <f t="shared" si="5"/>
        <v>30</v>
      </c>
      <c r="N19" s="71">
        <f t="shared" si="5"/>
        <v>22</v>
      </c>
      <c r="O19" s="71">
        <f t="shared" ref="O19:Q19" si="6">SUM(O15:O18)</f>
        <v>30.599999999999998</v>
      </c>
      <c r="P19" s="71">
        <f t="shared" si="6"/>
        <v>0</v>
      </c>
      <c r="Q19" s="71">
        <f t="shared" si="6"/>
        <v>0</v>
      </c>
    </row>
    <row r="20" spans="1:17" ht="16.5" customHeight="1">
      <c r="A20" s="289" t="s">
        <v>12</v>
      </c>
      <c r="B20" s="289"/>
      <c r="C20" s="41" t="s">
        <v>11</v>
      </c>
      <c r="D20" s="52"/>
      <c r="E20" s="103">
        <f>E11</f>
        <v>0</v>
      </c>
      <c r="F20" s="103">
        <f t="shared" ref="F20:J20" si="7">F11</f>
        <v>0</v>
      </c>
      <c r="G20" s="103">
        <f t="shared" si="7"/>
        <v>0</v>
      </c>
      <c r="H20" s="103">
        <f t="shared" si="7"/>
        <v>0</v>
      </c>
      <c r="I20" s="103">
        <f t="shared" si="7"/>
        <v>0</v>
      </c>
      <c r="J20" s="103">
        <f t="shared" si="7"/>
        <v>0</v>
      </c>
      <c r="K20" s="103">
        <f>K11</f>
        <v>0</v>
      </c>
      <c r="L20" s="103">
        <f t="shared" ref="L20:N20" si="8">L11</f>
        <v>0</v>
      </c>
      <c r="M20" s="103">
        <f t="shared" si="8"/>
        <v>0</v>
      </c>
      <c r="N20" s="103">
        <f t="shared" si="8"/>
        <v>0</v>
      </c>
      <c r="O20" s="103">
        <f t="shared" ref="O20:Q20" si="9">O11</f>
        <v>0</v>
      </c>
      <c r="P20" s="103">
        <f t="shared" si="9"/>
        <v>0</v>
      </c>
      <c r="Q20" s="103">
        <f t="shared" si="9"/>
        <v>0</v>
      </c>
    </row>
    <row r="21" spans="1:17">
      <c r="D21" s="52" t="s">
        <v>53</v>
      </c>
      <c r="E21" s="71">
        <f>E19+E20</f>
        <v>25</v>
      </c>
      <c r="F21" s="71">
        <f t="shared" ref="F21:J21" si="10">F19+F20</f>
        <v>22</v>
      </c>
      <c r="G21" s="71">
        <f t="shared" si="10"/>
        <v>30.599999999999998</v>
      </c>
      <c r="H21" s="71">
        <f t="shared" si="10"/>
        <v>22.6</v>
      </c>
      <c r="I21" s="71">
        <f t="shared" si="10"/>
        <v>22.6</v>
      </c>
      <c r="J21" s="71">
        <f t="shared" si="10"/>
        <v>30</v>
      </c>
      <c r="K21" s="71">
        <f>K19+K20</f>
        <v>30</v>
      </c>
      <c r="L21" s="71">
        <f t="shared" ref="L21:N21" si="11">L19+L20</f>
        <v>30</v>
      </c>
      <c r="M21" s="71">
        <f t="shared" si="11"/>
        <v>30</v>
      </c>
      <c r="N21" s="71">
        <f t="shared" si="11"/>
        <v>22</v>
      </c>
      <c r="O21" s="71">
        <f t="shared" ref="O21:Q21" si="12">O19+O20</f>
        <v>30.599999999999998</v>
      </c>
      <c r="P21" s="71">
        <f t="shared" si="12"/>
        <v>0</v>
      </c>
      <c r="Q21" s="71">
        <f t="shared" si="12"/>
        <v>0</v>
      </c>
    </row>
    <row r="23" spans="1:17">
      <c r="E23" s="202">
        <f>E21</f>
        <v>25</v>
      </c>
    </row>
    <row r="24" spans="1:17">
      <c r="E24" s="202">
        <f>F21</f>
        <v>22</v>
      </c>
    </row>
    <row r="25" spans="1:17">
      <c r="E25" s="202">
        <f>G21</f>
        <v>30.599999999999998</v>
      </c>
    </row>
    <row r="26" spans="1:17">
      <c r="E26" s="202">
        <f>H21</f>
        <v>22.6</v>
      </c>
    </row>
    <row r="27" spans="1:17">
      <c r="E27" s="202">
        <f>I21</f>
        <v>22.6</v>
      </c>
    </row>
    <row r="28" spans="1:17">
      <c r="E28" s="202">
        <f>J21</f>
        <v>30</v>
      </c>
    </row>
    <row r="29" spans="1:17">
      <c r="E29" s="202">
        <f>K21</f>
        <v>30</v>
      </c>
    </row>
    <row r="30" spans="1:17">
      <c r="E30" s="202">
        <f>L21</f>
        <v>30</v>
      </c>
    </row>
    <row r="31" spans="1:17">
      <c r="E31" s="202">
        <f>M21</f>
        <v>30</v>
      </c>
    </row>
    <row r="32" spans="1:17">
      <c r="E32" s="202">
        <f>N21</f>
        <v>22</v>
      </c>
    </row>
    <row r="33" spans="5:5">
      <c r="E33" s="202">
        <f>O21</f>
        <v>30.599999999999998</v>
      </c>
    </row>
    <row r="34" spans="5:5">
      <c r="E34" s="202">
        <f>P21</f>
        <v>0</v>
      </c>
    </row>
    <row r="35" spans="5:5">
      <c r="E35" s="202">
        <f>Q21</f>
        <v>0</v>
      </c>
    </row>
  </sheetData>
  <mergeCells count="6">
    <mergeCell ref="A20:B20"/>
    <mergeCell ref="A9:A10"/>
    <mergeCell ref="A11:B11"/>
    <mergeCell ref="A15:B15"/>
    <mergeCell ref="A16:B16"/>
    <mergeCell ref="A17:A18"/>
  </mergeCells>
  <phoneticPr fontId="3" type="noConversion"/>
  <conditionalFormatting sqref="E3:J3">
    <cfRule type="cellIs" dxfId="19" priority="21" operator="notEqual">
      <formula>"전국"</formula>
    </cfRule>
    <cfRule type="cellIs" dxfId="18" priority="22" operator="notEqual">
      <formula>"전국"</formula>
    </cfRule>
  </conditionalFormatting>
  <conditionalFormatting sqref="K3:Q3">
    <cfRule type="cellIs" dxfId="17" priority="3" operator="notEqual">
      <formula>"전국"</formula>
    </cfRule>
    <cfRule type="cellIs" dxfId="16" priority="4" operator="notEqual">
      <formula>"전국"</formula>
    </cfRule>
  </conditionalFormatting>
  <printOptions horizontalCentered="1"/>
  <pageMargins left="0.51181102362204722" right="0.31496062992125984" top="0.55118110236220474" bottom="0.55118110236220474" header="0.31496062992125984" footer="0.31496062992125984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0.59999389629810485"/>
    <pageSetUpPr fitToPage="1"/>
  </sheetPr>
  <dimension ref="A1:Q35"/>
  <sheetViews>
    <sheetView showGridLines="0" view="pageBreakPreview" zoomScale="90" zoomScaleNormal="90" zoomScaleSheetLayoutView="90" workbookViewId="0">
      <pane xSplit="4" ySplit="6" topLeftCell="E8" activePane="bottomRight" state="frozen"/>
      <selection activeCell="FL5" sqref="FL5:FS6"/>
      <selection pane="topRight" activeCell="FL5" sqref="FL5:FS6"/>
      <selection pane="bottomLeft" activeCell="FL5" sqref="FL5:FS6"/>
      <selection pane="bottomRight" activeCell="O11" sqref="O11"/>
    </sheetView>
  </sheetViews>
  <sheetFormatPr defaultRowHeight="16.5"/>
  <cols>
    <col min="1" max="1" width="9" style="189" customWidth="1"/>
    <col min="2" max="2" width="15.375" style="189" customWidth="1"/>
    <col min="3" max="3" width="6.625" style="189" customWidth="1"/>
    <col min="4" max="4" width="10.125" style="189" customWidth="1"/>
    <col min="5" max="14" width="9.625" style="189" customWidth="1"/>
    <col min="15" max="16384" width="9" style="189"/>
  </cols>
  <sheetData>
    <row r="1" spans="1:17" ht="26.25">
      <c r="A1" s="62" t="s">
        <v>228</v>
      </c>
      <c r="C1" s="5"/>
      <c r="D1" s="1"/>
      <c r="E1" s="2"/>
      <c r="F1" s="2"/>
      <c r="K1" s="2"/>
      <c r="L1" s="2"/>
    </row>
    <row r="2" spans="1:17" ht="12.75" customHeight="1">
      <c r="A2" s="4"/>
      <c r="B2" s="1"/>
      <c r="C2" s="1"/>
      <c r="D2" s="2"/>
      <c r="E2" s="2"/>
      <c r="F2" s="195"/>
      <c r="G2" s="196"/>
      <c r="H2" s="188"/>
      <c r="I2" s="188"/>
      <c r="J2" s="193"/>
      <c r="K2" s="190"/>
      <c r="L2" s="2"/>
    </row>
    <row r="3" spans="1:17" ht="21" thickBot="1">
      <c r="A3" s="58" t="s">
        <v>58</v>
      </c>
      <c r="B3" s="58"/>
      <c r="C3" s="58"/>
      <c r="D3" s="5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21" thickTop="1">
      <c r="A4" s="5"/>
      <c r="B4" s="5"/>
      <c r="C4" s="5"/>
      <c r="D4" s="53" t="s">
        <v>55</v>
      </c>
      <c r="E4" s="57">
        <v>1</v>
      </c>
      <c r="F4" s="164">
        <v>2</v>
      </c>
      <c r="G4" s="57">
        <v>3</v>
      </c>
      <c r="H4" s="164">
        <v>4</v>
      </c>
      <c r="I4" s="57">
        <v>5</v>
      </c>
      <c r="J4" s="164">
        <v>6</v>
      </c>
      <c r="K4" s="57">
        <v>7</v>
      </c>
      <c r="L4" s="164">
        <v>8</v>
      </c>
      <c r="M4" s="57">
        <v>9</v>
      </c>
      <c r="N4" s="164">
        <v>10</v>
      </c>
      <c r="O4" s="57">
        <v>11</v>
      </c>
      <c r="P4" s="164">
        <v>12</v>
      </c>
      <c r="Q4" s="57">
        <v>13</v>
      </c>
    </row>
    <row r="5" spans="1:17" ht="35.25" customHeight="1">
      <c r="A5" s="5"/>
      <c r="B5" s="5"/>
      <c r="C5" s="5"/>
      <c r="D5" s="53" t="s">
        <v>56</v>
      </c>
      <c r="E5" s="191" t="str">
        <f>'적격판정 최종'!$F$7</f>
        <v xml:space="preserve">홀라컴퍼니 </v>
      </c>
      <c r="F5" s="192" t="str">
        <f>'적격판정 최종'!$F$8</f>
        <v xml:space="preserve">도토리 </v>
      </c>
      <c r="G5" s="191" t="str">
        <f>'적격판정 최종'!$F$9</f>
        <v xml:space="preserve">바름파트너스 </v>
      </c>
      <c r="H5" s="192" t="str">
        <f>'적격판정 최종'!$F$10</f>
        <v xml:space="preserve">썸타지 </v>
      </c>
      <c r="I5" s="191" t="str">
        <f>'적격판정 최종'!$F$11</f>
        <v xml:space="preserve">비아이씨컴퍼니 </v>
      </c>
      <c r="J5" s="192" t="str">
        <f>'적격판정 최종'!$F$12</f>
        <v xml:space="preserve"> 아토머스  </v>
      </c>
      <c r="K5" s="191" t="str">
        <f>'적격판정 최종'!$F$13</f>
        <v xml:space="preserve"> 르바르비에 </v>
      </c>
      <c r="L5" s="192" t="str">
        <f>'적격판정 최종'!$F$14</f>
        <v xml:space="preserve"> 르바르비에 </v>
      </c>
      <c r="M5" s="191" t="str">
        <f>'적격판정 최종'!$F$15</f>
        <v xml:space="preserve">클레슨 </v>
      </c>
      <c r="N5" s="192" t="str">
        <f>'적격판정 최종'!$F$16</f>
        <v xml:space="preserve">손플레이어 </v>
      </c>
      <c r="O5" s="191" t="str">
        <f>'적격판정 최종'!$F$17</f>
        <v xml:space="preserve">아샤그룹 </v>
      </c>
      <c r="P5" s="155" t="e">
        <f>VLOOKUP(P4,'적격판정 최종'!$C$7:$F$18,4,FALSE)</f>
        <v>#N/A</v>
      </c>
      <c r="Q5" s="54" t="e">
        <f>VLOOKUP(Q4,'적격판정 최종'!$C$7:$F$18,4,FALSE)</f>
        <v>#N/A</v>
      </c>
    </row>
    <row r="6" spans="1:17" ht="17.25" thickBot="1">
      <c r="A6" s="60"/>
      <c r="B6" s="60" t="s">
        <v>0</v>
      </c>
      <c r="C6" s="60" t="s">
        <v>1</v>
      </c>
      <c r="D6" s="60" t="s">
        <v>2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17" ht="72.75" customHeight="1">
      <c r="A7" s="10" t="s">
        <v>4</v>
      </c>
      <c r="B7" s="6" t="s">
        <v>5</v>
      </c>
      <c r="C7" s="7">
        <v>15</v>
      </c>
      <c r="D7" s="11" t="s">
        <v>241</v>
      </c>
      <c r="E7" s="64">
        <v>6</v>
      </c>
      <c r="F7" s="72">
        <v>6</v>
      </c>
      <c r="G7" s="89">
        <v>8</v>
      </c>
      <c r="H7" s="72">
        <v>6</v>
      </c>
      <c r="I7" s="89">
        <v>6</v>
      </c>
      <c r="J7" s="166">
        <v>8</v>
      </c>
      <c r="K7" s="89">
        <v>8</v>
      </c>
      <c r="L7" s="72">
        <v>8</v>
      </c>
      <c r="M7" s="89">
        <v>8</v>
      </c>
      <c r="N7" s="72">
        <v>6</v>
      </c>
      <c r="O7" s="89">
        <v>10</v>
      </c>
      <c r="P7" s="72"/>
      <c r="Q7" s="89"/>
    </row>
    <row r="8" spans="1:17" ht="72.75" customHeight="1">
      <c r="A8" s="194" t="s">
        <v>6</v>
      </c>
      <c r="B8" s="6" t="s">
        <v>7</v>
      </c>
      <c r="C8" s="7">
        <v>15</v>
      </c>
      <c r="D8" s="11" t="s">
        <v>241</v>
      </c>
      <c r="E8" s="65">
        <v>6</v>
      </c>
      <c r="F8" s="73">
        <v>6</v>
      </c>
      <c r="G8" s="90">
        <v>8</v>
      </c>
      <c r="H8" s="73">
        <v>6</v>
      </c>
      <c r="I8" s="90">
        <v>6</v>
      </c>
      <c r="J8" s="167">
        <v>8</v>
      </c>
      <c r="K8" s="90">
        <v>8</v>
      </c>
      <c r="L8" s="73">
        <v>8</v>
      </c>
      <c r="M8" s="90">
        <v>8</v>
      </c>
      <c r="N8" s="73">
        <v>6</v>
      </c>
      <c r="O8" s="90">
        <v>8</v>
      </c>
      <c r="P8" s="73"/>
      <c r="Q8" s="90"/>
    </row>
    <row r="9" spans="1:17" ht="72.75" customHeight="1">
      <c r="A9" s="290" t="s">
        <v>229</v>
      </c>
      <c r="B9" s="6" t="s">
        <v>9</v>
      </c>
      <c r="C9" s="7">
        <v>7</v>
      </c>
      <c r="D9" s="11" t="s">
        <v>241</v>
      </c>
      <c r="E9" s="65">
        <v>6</v>
      </c>
      <c r="F9" s="73">
        <v>6</v>
      </c>
      <c r="G9" s="90">
        <v>10</v>
      </c>
      <c r="H9" s="73">
        <v>6</v>
      </c>
      <c r="I9" s="90">
        <v>6</v>
      </c>
      <c r="J9" s="167">
        <v>8</v>
      </c>
      <c r="K9" s="90">
        <v>8</v>
      </c>
      <c r="L9" s="73">
        <v>8</v>
      </c>
      <c r="M9" s="90">
        <v>10</v>
      </c>
      <c r="N9" s="73">
        <v>4</v>
      </c>
      <c r="O9" s="90">
        <v>8</v>
      </c>
      <c r="P9" s="73"/>
      <c r="Q9" s="90"/>
    </row>
    <row r="10" spans="1:17" ht="72.75" customHeight="1" thickBot="1">
      <c r="A10" s="291"/>
      <c r="B10" s="8" t="s">
        <v>10</v>
      </c>
      <c r="C10" s="7">
        <v>3</v>
      </c>
      <c r="D10" s="11" t="s">
        <v>241</v>
      </c>
      <c r="E10" s="66">
        <v>6</v>
      </c>
      <c r="F10" s="74">
        <v>4</v>
      </c>
      <c r="G10" s="91">
        <v>8</v>
      </c>
      <c r="H10" s="74">
        <v>6</v>
      </c>
      <c r="I10" s="91">
        <v>4</v>
      </c>
      <c r="J10" s="168">
        <v>8</v>
      </c>
      <c r="K10" s="91">
        <v>8</v>
      </c>
      <c r="L10" s="74">
        <v>8</v>
      </c>
      <c r="M10" s="91">
        <v>10</v>
      </c>
      <c r="N10" s="74">
        <v>4</v>
      </c>
      <c r="O10" s="91">
        <v>8</v>
      </c>
      <c r="P10" s="74"/>
      <c r="Q10" s="91"/>
    </row>
    <row r="11" spans="1:17" ht="52.5" customHeight="1" thickBot="1">
      <c r="A11" s="292" t="s">
        <v>12</v>
      </c>
      <c r="B11" s="293"/>
      <c r="C11" s="41" t="s">
        <v>11</v>
      </c>
      <c r="D11" s="9" t="s">
        <v>230</v>
      </c>
      <c r="E11" s="100"/>
      <c r="F11" s="101"/>
      <c r="G11" s="102"/>
      <c r="H11" s="101"/>
      <c r="I11" s="102"/>
      <c r="J11" s="169"/>
      <c r="K11" s="165"/>
      <c r="L11" s="101"/>
      <c r="M11" s="102"/>
      <c r="N11" s="101"/>
      <c r="O11" s="165"/>
      <c r="P11" s="101"/>
      <c r="Q11" s="165"/>
    </row>
    <row r="12" spans="1:17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7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7" ht="21" thickBot="1">
      <c r="A14" s="58" t="s">
        <v>60</v>
      </c>
      <c r="B14" s="59"/>
      <c r="C14" s="59"/>
      <c r="D14" s="59"/>
      <c r="E14" s="63"/>
      <c r="F14" s="56"/>
      <c r="G14" s="56"/>
      <c r="H14" s="56"/>
      <c r="I14" s="56"/>
      <c r="J14" s="56"/>
      <c r="K14" s="63"/>
      <c r="L14" s="56"/>
      <c r="M14" s="56"/>
      <c r="N14" s="56"/>
      <c r="O14" s="56"/>
      <c r="P14" s="56"/>
      <c r="Q14" s="56"/>
    </row>
    <row r="15" spans="1:17" ht="30" customHeight="1" thickTop="1">
      <c r="A15" s="294" t="s">
        <v>4</v>
      </c>
      <c r="B15" s="294"/>
      <c r="C15" s="7">
        <v>15</v>
      </c>
      <c r="D15" s="51" t="s">
        <v>54</v>
      </c>
      <c r="E15" s="67">
        <f t="shared" ref="E15:Q15" si="0">E7*$C7/10</f>
        <v>9</v>
      </c>
      <c r="F15" s="68">
        <f t="shared" si="0"/>
        <v>9</v>
      </c>
      <c r="G15" s="68">
        <f t="shared" si="0"/>
        <v>12</v>
      </c>
      <c r="H15" s="68">
        <f t="shared" si="0"/>
        <v>9</v>
      </c>
      <c r="I15" s="68">
        <f t="shared" si="0"/>
        <v>9</v>
      </c>
      <c r="J15" s="68">
        <f t="shared" si="0"/>
        <v>12</v>
      </c>
      <c r="K15" s="67">
        <f t="shared" si="0"/>
        <v>12</v>
      </c>
      <c r="L15" s="68">
        <f t="shared" si="0"/>
        <v>12</v>
      </c>
      <c r="M15" s="68">
        <f t="shared" si="0"/>
        <v>12</v>
      </c>
      <c r="N15" s="68">
        <f t="shared" si="0"/>
        <v>9</v>
      </c>
      <c r="O15" s="68">
        <f t="shared" si="0"/>
        <v>15</v>
      </c>
      <c r="P15" s="68">
        <f t="shared" si="0"/>
        <v>0</v>
      </c>
      <c r="Q15" s="68">
        <f t="shared" si="0"/>
        <v>0</v>
      </c>
    </row>
    <row r="16" spans="1:17" ht="30" customHeight="1">
      <c r="A16" s="294" t="s">
        <v>6</v>
      </c>
      <c r="B16" s="294"/>
      <c r="C16" s="7">
        <v>15</v>
      </c>
      <c r="D16" s="50"/>
      <c r="E16" s="67">
        <f t="shared" ref="E16:Q16" si="1">E8*$C8/10</f>
        <v>9</v>
      </c>
      <c r="F16" s="68">
        <f t="shared" si="1"/>
        <v>9</v>
      </c>
      <c r="G16" s="68">
        <f t="shared" si="1"/>
        <v>12</v>
      </c>
      <c r="H16" s="68">
        <f t="shared" si="1"/>
        <v>9</v>
      </c>
      <c r="I16" s="68">
        <f t="shared" si="1"/>
        <v>9</v>
      </c>
      <c r="J16" s="68">
        <f t="shared" si="1"/>
        <v>12</v>
      </c>
      <c r="K16" s="67">
        <f t="shared" si="1"/>
        <v>12</v>
      </c>
      <c r="L16" s="68">
        <f t="shared" si="1"/>
        <v>12</v>
      </c>
      <c r="M16" s="68">
        <f t="shared" si="1"/>
        <v>12</v>
      </c>
      <c r="N16" s="68">
        <f t="shared" si="1"/>
        <v>9</v>
      </c>
      <c r="O16" s="68">
        <f t="shared" si="1"/>
        <v>12</v>
      </c>
      <c r="P16" s="68">
        <f t="shared" si="1"/>
        <v>0</v>
      </c>
      <c r="Q16" s="68">
        <f t="shared" si="1"/>
        <v>0</v>
      </c>
    </row>
    <row r="17" spans="1:17" ht="30" customHeight="1">
      <c r="A17" s="294" t="s">
        <v>8</v>
      </c>
      <c r="B17" s="49" t="s">
        <v>50</v>
      </c>
      <c r="C17" s="7">
        <v>7</v>
      </c>
      <c r="D17" s="50"/>
      <c r="E17" s="67">
        <f t="shared" ref="E17:Q17" si="2">E9*$C9/10</f>
        <v>4.2</v>
      </c>
      <c r="F17" s="68">
        <f t="shared" si="2"/>
        <v>4.2</v>
      </c>
      <c r="G17" s="68">
        <f t="shared" si="2"/>
        <v>7</v>
      </c>
      <c r="H17" s="68">
        <f t="shared" si="2"/>
        <v>4.2</v>
      </c>
      <c r="I17" s="68">
        <f t="shared" si="2"/>
        <v>4.2</v>
      </c>
      <c r="J17" s="68">
        <f t="shared" si="2"/>
        <v>5.6</v>
      </c>
      <c r="K17" s="67">
        <f t="shared" si="2"/>
        <v>5.6</v>
      </c>
      <c r="L17" s="68">
        <f t="shared" si="2"/>
        <v>5.6</v>
      </c>
      <c r="M17" s="68">
        <f t="shared" si="2"/>
        <v>7</v>
      </c>
      <c r="N17" s="68">
        <f t="shared" si="2"/>
        <v>2.8</v>
      </c>
      <c r="O17" s="68">
        <f t="shared" si="2"/>
        <v>5.6</v>
      </c>
      <c r="P17" s="68">
        <f t="shared" si="2"/>
        <v>0</v>
      </c>
      <c r="Q17" s="68">
        <f t="shared" si="2"/>
        <v>0</v>
      </c>
    </row>
    <row r="18" spans="1:17" ht="30" customHeight="1">
      <c r="A18" s="294"/>
      <c r="B18" s="49" t="s">
        <v>51</v>
      </c>
      <c r="C18" s="7">
        <v>3</v>
      </c>
      <c r="D18" s="50"/>
      <c r="E18" s="69">
        <f t="shared" ref="E18:Q18" si="3">E10*$C10/10</f>
        <v>1.8</v>
      </c>
      <c r="F18" s="70">
        <f t="shared" si="3"/>
        <v>1.2</v>
      </c>
      <c r="G18" s="70">
        <f t="shared" si="3"/>
        <v>2.4</v>
      </c>
      <c r="H18" s="70">
        <f t="shared" si="3"/>
        <v>1.8</v>
      </c>
      <c r="I18" s="70">
        <f t="shared" si="3"/>
        <v>1.2</v>
      </c>
      <c r="J18" s="70">
        <f t="shared" si="3"/>
        <v>2.4</v>
      </c>
      <c r="K18" s="69">
        <f t="shared" si="3"/>
        <v>2.4</v>
      </c>
      <c r="L18" s="70">
        <f t="shared" si="3"/>
        <v>2.4</v>
      </c>
      <c r="M18" s="70">
        <f t="shared" si="3"/>
        <v>3</v>
      </c>
      <c r="N18" s="70">
        <f t="shared" si="3"/>
        <v>1.2</v>
      </c>
      <c r="O18" s="70">
        <f t="shared" si="3"/>
        <v>2.4</v>
      </c>
      <c r="P18" s="70">
        <f t="shared" si="3"/>
        <v>0</v>
      </c>
      <c r="Q18" s="70">
        <f t="shared" si="3"/>
        <v>0</v>
      </c>
    </row>
    <row r="19" spans="1:17">
      <c r="D19" s="51" t="s">
        <v>52</v>
      </c>
      <c r="E19" s="71">
        <f>SUM(E15:E18)</f>
        <v>24</v>
      </c>
      <c r="F19" s="71">
        <f t="shared" ref="F19:J19" si="4">SUM(F15:F18)</f>
        <v>23.4</v>
      </c>
      <c r="G19" s="71">
        <f t="shared" si="4"/>
        <v>33.4</v>
      </c>
      <c r="H19" s="71">
        <f t="shared" si="4"/>
        <v>24</v>
      </c>
      <c r="I19" s="71">
        <f t="shared" si="4"/>
        <v>23.4</v>
      </c>
      <c r="J19" s="71">
        <f t="shared" si="4"/>
        <v>32</v>
      </c>
      <c r="K19" s="71">
        <f>SUM(K15:K18)</f>
        <v>32</v>
      </c>
      <c r="L19" s="71">
        <f t="shared" ref="L19:Q19" si="5">SUM(L15:L18)</f>
        <v>32</v>
      </c>
      <c r="M19" s="71">
        <f t="shared" si="5"/>
        <v>34</v>
      </c>
      <c r="N19" s="71">
        <f t="shared" si="5"/>
        <v>22</v>
      </c>
      <c r="O19" s="71">
        <f t="shared" si="5"/>
        <v>35</v>
      </c>
      <c r="P19" s="71">
        <f t="shared" si="5"/>
        <v>0</v>
      </c>
      <c r="Q19" s="71">
        <f t="shared" si="5"/>
        <v>0</v>
      </c>
    </row>
    <row r="20" spans="1:17" ht="16.5" customHeight="1">
      <c r="A20" s="289" t="s">
        <v>12</v>
      </c>
      <c r="B20" s="289"/>
      <c r="C20" s="41" t="s">
        <v>11</v>
      </c>
      <c r="D20" s="52"/>
      <c r="E20" s="103">
        <f>E11</f>
        <v>0</v>
      </c>
      <c r="F20" s="103">
        <f t="shared" ref="F20:J20" si="6">F11</f>
        <v>0</v>
      </c>
      <c r="G20" s="103">
        <f t="shared" si="6"/>
        <v>0</v>
      </c>
      <c r="H20" s="103">
        <f t="shared" si="6"/>
        <v>0</v>
      </c>
      <c r="I20" s="103">
        <f t="shared" si="6"/>
        <v>0</v>
      </c>
      <c r="J20" s="103">
        <f t="shared" si="6"/>
        <v>0</v>
      </c>
      <c r="K20" s="103">
        <f>K11</f>
        <v>0</v>
      </c>
      <c r="L20" s="103">
        <f t="shared" ref="L20:Q20" si="7">L11</f>
        <v>0</v>
      </c>
      <c r="M20" s="103">
        <f t="shared" si="7"/>
        <v>0</v>
      </c>
      <c r="N20" s="103">
        <f t="shared" si="7"/>
        <v>0</v>
      </c>
      <c r="O20" s="103">
        <f t="shared" si="7"/>
        <v>0</v>
      </c>
      <c r="P20" s="103">
        <f t="shared" si="7"/>
        <v>0</v>
      </c>
      <c r="Q20" s="103">
        <f t="shared" si="7"/>
        <v>0</v>
      </c>
    </row>
    <row r="21" spans="1:17">
      <c r="D21" s="52" t="s">
        <v>53</v>
      </c>
      <c r="E21" s="71">
        <f>E19+E20</f>
        <v>24</v>
      </c>
      <c r="F21" s="71">
        <f t="shared" ref="F21:J21" si="8">F19+F20</f>
        <v>23.4</v>
      </c>
      <c r="G21" s="71">
        <f t="shared" si="8"/>
        <v>33.4</v>
      </c>
      <c r="H21" s="71">
        <f t="shared" si="8"/>
        <v>24</v>
      </c>
      <c r="I21" s="71">
        <f t="shared" si="8"/>
        <v>23.4</v>
      </c>
      <c r="J21" s="71">
        <f t="shared" si="8"/>
        <v>32</v>
      </c>
      <c r="K21" s="71">
        <f>K19+K20</f>
        <v>32</v>
      </c>
      <c r="L21" s="71">
        <f t="shared" ref="L21:Q21" si="9">L19+L20</f>
        <v>32</v>
      </c>
      <c r="M21" s="71">
        <f t="shared" si="9"/>
        <v>34</v>
      </c>
      <c r="N21" s="71">
        <f t="shared" si="9"/>
        <v>22</v>
      </c>
      <c r="O21" s="71">
        <f t="shared" si="9"/>
        <v>35</v>
      </c>
      <c r="P21" s="71">
        <f t="shared" si="9"/>
        <v>0</v>
      </c>
      <c r="Q21" s="71">
        <f t="shared" si="9"/>
        <v>0</v>
      </c>
    </row>
    <row r="23" spans="1:17">
      <c r="E23" s="202">
        <f>E21</f>
        <v>24</v>
      </c>
    </row>
    <row r="24" spans="1:17">
      <c r="E24" s="202">
        <f>F21</f>
        <v>23.4</v>
      </c>
    </row>
    <row r="25" spans="1:17">
      <c r="E25" s="202">
        <f>G21</f>
        <v>33.4</v>
      </c>
    </row>
    <row r="26" spans="1:17">
      <c r="E26" s="202">
        <f>H21</f>
        <v>24</v>
      </c>
    </row>
    <row r="27" spans="1:17">
      <c r="E27" s="202">
        <f>I21</f>
        <v>23.4</v>
      </c>
    </row>
    <row r="28" spans="1:17">
      <c r="E28" s="202">
        <f>J21</f>
        <v>32</v>
      </c>
    </row>
    <row r="29" spans="1:17">
      <c r="E29" s="202">
        <f>K21</f>
        <v>32</v>
      </c>
    </row>
    <row r="30" spans="1:17">
      <c r="E30" s="202">
        <f>L21</f>
        <v>32</v>
      </c>
    </row>
    <row r="31" spans="1:17">
      <c r="E31" s="202">
        <f>M21</f>
        <v>34</v>
      </c>
    </row>
    <row r="32" spans="1:17">
      <c r="E32" s="202">
        <f>N21</f>
        <v>22</v>
      </c>
    </row>
    <row r="33" spans="5:5">
      <c r="E33" s="202">
        <f>O21</f>
        <v>35</v>
      </c>
    </row>
    <row r="34" spans="5:5">
      <c r="E34" s="202">
        <f>P21</f>
        <v>0</v>
      </c>
    </row>
    <row r="35" spans="5:5">
      <c r="E35" s="202">
        <f>Q21</f>
        <v>0</v>
      </c>
    </row>
  </sheetData>
  <mergeCells count="6">
    <mergeCell ref="A20:B20"/>
    <mergeCell ref="A9:A10"/>
    <mergeCell ref="A11:B11"/>
    <mergeCell ref="A15:B15"/>
    <mergeCell ref="A16:B16"/>
    <mergeCell ref="A17:A18"/>
  </mergeCells>
  <phoneticPr fontId="3" type="noConversion"/>
  <conditionalFormatting sqref="E3:J3">
    <cfRule type="cellIs" dxfId="15" priority="3" operator="notEqual">
      <formula>"전국"</formula>
    </cfRule>
    <cfRule type="cellIs" dxfId="14" priority="4" operator="notEqual">
      <formula>"전국"</formula>
    </cfRule>
  </conditionalFormatting>
  <conditionalFormatting sqref="K3:Q3">
    <cfRule type="cellIs" dxfId="13" priority="1" operator="notEqual">
      <formula>"전국"</formula>
    </cfRule>
    <cfRule type="cellIs" dxfId="12" priority="2" operator="notEqual">
      <formula>"전국"</formula>
    </cfRule>
  </conditionalFormatting>
  <printOptions horizontalCentered="1"/>
  <pageMargins left="0.51181102362204722" right="0.31496062992125984" top="0.55118110236220474" bottom="0.55118110236220474" header="0.31496062992125984" footer="0.31496062992125984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59999389629810485"/>
    <pageSetUpPr fitToPage="1"/>
  </sheetPr>
  <dimension ref="A1:Q35"/>
  <sheetViews>
    <sheetView showGridLines="0" view="pageBreakPreview" zoomScale="90" zoomScaleNormal="90" zoomScaleSheetLayoutView="90" workbookViewId="0">
      <pane xSplit="4" ySplit="6" topLeftCell="E8" activePane="bottomRight" state="frozen"/>
      <selection activeCell="FL5" sqref="FL5:FS6"/>
      <selection pane="topRight" activeCell="FL5" sqref="FL5:FS6"/>
      <selection pane="bottomLeft" activeCell="FL5" sqref="FL5:FS6"/>
      <selection pane="bottomRight" activeCell="O11" sqref="O11"/>
    </sheetView>
  </sheetViews>
  <sheetFormatPr defaultRowHeight="16.5"/>
  <cols>
    <col min="1" max="1" width="9" style="189" customWidth="1"/>
    <col min="2" max="2" width="15.375" style="189" customWidth="1"/>
    <col min="3" max="3" width="6.625" style="189" customWidth="1"/>
    <col min="4" max="4" width="10.125" style="189" customWidth="1"/>
    <col min="5" max="14" width="9.625" style="189" customWidth="1"/>
    <col min="15" max="16384" width="9" style="189"/>
  </cols>
  <sheetData>
    <row r="1" spans="1:17" ht="26.25">
      <c r="A1" s="62" t="s">
        <v>228</v>
      </c>
      <c r="C1" s="5"/>
      <c r="D1" s="1"/>
      <c r="E1" s="2"/>
      <c r="F1" s="2"/>
      <c r="K1" s="2"/>
      <c r="L1" s="2"/>
    </row>
    <row r="2" spans="1:17" ht="12.75" customHeight="1">
      <c r="A2" s="4"/>
      <c r="B2" s="1"/>
      <c r="C2" s="1"/>
      <c r="D2" s="2"/>
      <c r="E2" s="2"/>
      <c r="F2" s="195"/>
      <c r="G2" s="196"/>
      <c r="H2" s="188"/>
      <c r="I2" s="188"/>
      <c r="J2" s="193"/>
      <c r="K2" s="190"/>
      <c r="L2" s="2"/>
    </row>
    <row r="3" spans="1:17" ht="21" thickBot="1">
      <c r="A3" s="58" t="s">
        <v>58</v>
      </c>
      <c r="B3" s="58"/>
      <c r="C3" s="58"/>
      <c r="D3" s="5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21" thickTop="1">
      <c r="A4" s="5"/>
      <c r="B4" s="5"/>
      <c r="C4" s="5"/>
      <c r="D4" s="53" t="s">
        <v>55</v>
      </c>
      <c r="E4" s="57">
        <v>1</v>
      </c>
      <c r="F4" s="164">
        <v>2</v>
      </c>
      <c r="G4" s="57">
        <v>3</v>
      </c>
      <c r="H4" s="164">
        <v>4</v>
      </c>
      <c r="I4" s="57">
        <v>5</v>
      </c>
      <c r="J4" s="164">
        <v>6</v>
      </c>
      <c r="K4" s="57">
        <v>7</v>
      </c>
      <c r="L4" s="164">
        <v>8</v>
      </c>
      <c r="M4" s="57">
        <v>9</v>
      </c>
      <c r="N4" s="164">
        <v>10</v>
      </c>
      <c r="O4" s="57">
        <v>11</v>
      </c>
      <c r="P4" s="164">
        <v>12</v>
      </c>
      <c r="Q4" s="57">
        <v>13</v>
      </c>
    </row>
    <row r="5" spans="1:17" ht="35.25" customHeight="1">
      <c r="A5" s="5"/>
      <c r="B5" s="5"/>
      <c r="C5" s="5"/>
      <c r="D5" s="53" t="s">
        <v>56</v>
      </c>
      <c r="E5" s="191" t="str">
        <f>'적격판정 최종'!$F$7</f>
        <v xml:space="preserve">홀라컴퍼니 </v>
      </c>
      <c r="F5" s="192" t="str">
        <f>'적격판정 최종'!$F$8</f>
        <v xml:space="preserve">도토리 </v>
      </c>
      <c r="G5" s="191" t="str">
        <f>'적격판정 최종'!$F$9</f>
        <v xml:space="preserve">바름파트너스 </v>
      </c>
      <c r="H5" s="192" t="str">
        <f>'적격판정 최종'!$F$10</f>
        <v xml:space="preserve">썸타지 </v>
      </c>
      <c r="I5" s="191" t="str">
        <f>'적격판정 최종'!$F$11</f>
        <v xml:space="preserve">비아이씨컴퍼니 </v>
      </c>
      <c r="J5" s="192" t="str">
        <f>'적격판정 최종'!$F$12</f>
        <v xml:space="preserve"> 아토머스  </v>
      </c>
      <c r="K5" s="191" t="str">
        <f>'적격판정 최종'!$F$13</f>
        <v xml:space="preserve"> 르바르비에 </v>
      </c>
      <c r="L5" s="192" t="str">
        <f>'적격판정 최종'!$F$14</f>
        <v xml:space="preserve"> 르바르비에 </v>
      </c>
      <c r="M5" s="191" t="str">
        <f>'적격판정 최종'!$F$15</f>
        <v xml:space="preserve">클레슨 </v>
      </c>
      <c r="N5" s="192" t="str">
        <f>'적격판정 최종'!$F$16</f>
        <v xml:space="preserve">손플레이어 </v>
      </c>
      <c r="O5" s="191" t="str">
        <f>'적격판정 최종'!$F$17</f>
        <v xml:space="preserve">아샤그룹 </v>
      </c>
      <c r="P5" s="155" t="e">
        <f>VLOOKUP(P4,'적격판정 최종'!$C$7:$F$18,4,FALSE)</f>
        <v>#N/A</v>
      </c>
      <c r="Q5" s="54" t="e">
        <f>VLOOKUP(Q4,'적격판정 최종'!$C$7:$F$18,4,FALSE)</f>
        <v>#N/A</v>
      </c>
    </row>
    <row r="6" spans="1:17" ht="17.25" thickBot="1">
      <c r="A6" s="60"/>
      <c r="B6" s="60" t="s">
        <v>0</v>
      </c>
      <c r="C6" s="60" t="s">
        <v>1</v>
      </c>
      <c r="D6" s="60" t="s">
        <v>2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17" ht="72.75" customHeight="1">
      <c r="A7" s="10" t="s">
        <v>4</v>
      </c>
      <c r="B7" s="6" t="s">
        <v>5</v>
      </c>
      <c r="C7" s="7">
        <v>15</v>
      </c>
      <c r="D7" s="11" t="s">
        <v>241</v>
      </c>
      <c r="E7" s="64">
        <v>8</v>
      </c>
      <c r="F7" s="72">
        <v>6</v>
      </c>
      <c r="G7" s="89">
        <v>10</v>
      </c>
      <c r="H7" s="72">
        <v>6</v>
      </c>
      <c r="I7" s="89">
        <v>6</v>
      </c>
      <c r="J7" s="166">
        <v>10</v>
      </c>
      <c r="K7" s="89">
        <v>10</v>
      </c>
      <c r="L7" s="72">
        <v>10</v>
      </c>
      <c r="M7" s="89">
        <v>10</v>
      </c>
      <c r="N7" s="72">
        <v>6</v>
      </c>
      <c r="O7" s="89">
        <v>8</v>
      </c>
      <c r="P7" s="72"/>
      <c r="Q7" s="89"/>
    </row>
    <row r="8" spans="1:17" ht="72.75" customHeight="1">
      <c r="A8" s="194" t="s">
        <v>6</v>
      </c>
      <c r="B8" s="6" t="s">
        <v>7</v>
      </c>
      <c r="C8" s="7">
        <v>15</v>
      </c>
      <c r="D8" s="11" t="s">
        <v>241</v>
      </c>
      <c r="E8" s="65">
        <v>8</v>
      </c>
      <c r="F8" s="73">
        <v>6</v>
      </c>
      <c r="G8" s="90">
        <v>10</v>
      </c>
      <c r="H8" s="73">
        <v>6</v>
      </c>
      <c r="I8" s="90">
        <v>6</v>
      </c>
      <c r="J8" s="167">
        <v>10</v>
      </c>
      <c r="K8" s="90">
        <v>10</v>
      </c>
      <c r="L8" s="73">
        <v>10</v>
      </c>
      <c r="M8" s="90">
        <v>10</v>
      </c>
      <c r="N8" s="73">
        <v>6</v>
      </c>
      <c r="O8" s="90">
        <v>8</v>
      </c>
      <c r="P8" s="73"/>
      <c r="Q8" s="90"/>
    </row>
    <row r="9" spans="1:17" ht="72.75" customHeight="1">
      <c r="A9" s="290" t="s">
        <v>229</v>
      </c>
      <c r="B9" s="6" t="s">
        <v>9</v>
      </c>
      <c r="C9" s="7">
        <v>7</v>
      </c>
      <c r="D9" s="11" t="s">
        <v>241</v>
      </c>
      <c r="E9" s="65">
        <v>6</v>
      </c>
      <c r="F9" s="73">
        <v>6</v>
      </c>
      <c r="G9" s="90">
        <v>8</v>
      </c>
      <c r="H9" s="73">
        <v>6</v>
      </c>
      <c r="I9" s="90">
        <v>6</v>
      </c>
      <c r="J9" s="167">
        <v>8</v>
      </c>
      <c r="K9" s="90">
        <v>8</v>
      </c>
      <c r="L9" s="73">
        <v>8</v>
      </c>
      <c r="M9" s="90">
        <v>8</v>
      </c>
      <c r="N9" s="73">
        <v>6</v>
      </c>
      <c r="O9" s="90">
        <v>8</v>
      </c>
      <c r="P9" s="73"/>
      <c r="Q9" s="90"/>
    </row>
    <row r="10" spans="1:17" ht="72.75" customHeight="1" thickBot="1">
      <c r="A10" s="291"/>
      <c r="B10" s="8" t="s">
        <v>10</v>
      </c>
      <c r="C10" s="7">
        <v>3</v>
      </c>
      <c r="D10" s="11" t="s">
        <v>241</v>
      </c>
      <c r="E10" s="66">
        <v>6</v>
      </c>
      <c r="F10" s="74">
        <v>6</v>
      </c>
      <c r="G10" s="91">
        <v>8</v>
      </c>
      <c r="H10" s="74">
        <v>6</v>
      </c>
      <c r="I10" s="91">
        <v>6</v>
      </c>
      <c r="J10" s="168">
        <v>8</v>
      </c>
      <c r="K10" s="91">
        <v>8</v>
      </c>
      <c r="L10" s="74">
        <v>8</v>
      </c>
      <c r="M10" s="91">
        <v>6</v>
      </c>
      <c r="N10" s="74">
        <v>6</v>
      </c>
      <c r="O10" s="91">
        <v>8</v>
      </c>
      <c r="P10" s="74"/>
      <c r="Q10" s="91"/>
    </row>
    <row r="11" spans="1:17" ht="52.5" customHeight="1" thickBot="1">
      <c r="A11" s="292" t="s">
        <v>12</v>
      </c>
      <c r="B11" s="293"/>
      <c r="C11" s="41" t="s">
        <v>11</v>
      </c>
      <c r="D11" s="9" t="s">
        <v>230</v>
      </c>
      <c r="E11" s="100">
        <v>-5</v>
      </c>
      <c r="F11" s="101">
        <v>0</v>
      </c>
      <c r="G11" s="102"/>
      <c r="H11" s="101"/>
      <c r="I11" s="102"/>
      <c r="J11" s="169"/>
      <c r="K11" s="165"/>
      <c r="L11" s="101"/>
      <c r="M11" s="102"/>
      <c r="N11" s="101"/>
      <c r="O11" s="165"/>
      <c r="P11" s="101"/>
      <c r="Q11" s="165"/>
    </row>
    <row r="12" spans="1:17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7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7" ht="21" thickBot="1">
      <c r="A14" s="58" t="s">
        <v>60</v>
      </c>
      <c r="B14" s="59"/>
      <c r="C14" s="59"/>
      <c r="D14" s="59"/>
      <c r="E14" s="63"/>
      <c r="F14" s="56"/>
      <c r="G14" s="56"/>
      <c r="H14" s="56"/>
      <c r="I14" s="56"/>
      <c r="J14" s="56"/>
      <c r="K14" s="63"/>
      <c r="L14" s="56"/>
      <c r="M14" s="56"/>
      <c r="N14" s="56"/>
      <c r="O14" s="56"/>
      <c r="P14" s="56"/>
      <c r="Q14" s="56"/>
    </row>
    <row r="15" spans="1:17" ht="30" customHeight="1" thickTop="1">
      <c r="A15" s="294" t="s">
        <v>4</v>
      </c>
      <c r="B15" s="294"/>
      <c r="C15" s="7">
        <v>15</v>
      </c>
      <c r="D15" s="51" t="s">
        <v>54</v>
      </c>
      <c r="E15" s="67">
        <f t="shared" ref="E15:Q15" si="0">E7*$C7/10</f>
        <v>12</v>
      </c>
      <c r="F15" s="68">
        <f t="shared" si="0"/>
        <v>9</v>
      </c>
      <c r="G15" s="68">
        <f t="shared" si="0"/>
        <v>15</v>
      </c>
      <c r="H15" s="68">
        <f t="shared" si="0"/>
        <v>9</v>
      </c>
      <c r="I15" s="68">
        <f t="shared" si="0"/>
        <v>9</v>
      </c>
      <c r="J15" s="68">
        <f t="shared" si="0"/>
        <v>15</v>
      </c>
      <c r="K15" s="67">
        <f t="shared" si="0"/>
        <v>15</v>
      </c>
      <c r="L15" s="68">
        <f t="shared" si="0"/>
        <v>15</v>
      </c>
      <c r="M15" s="68">
        <f t="shared" si="0"/>
        <v>15</v>
      </c>
      <c r="N15" s="68">
        <f t="shared" si="0"/>
        <v>9</v>
      </c>
      <c r="O15" s="68">
        <f t="shared" si="0"/>
        <v>12</v>
      </c>
      <c r="P15" s="68">
        <f t="shared" si="0"/>
        <v>0</v>
      </c>
      <c r="Q15" s="68">
        <f t="shared" si="0"/>
        <v>0</v>
      </c>
    </row>
    <row r="16" spans="1:17" ht="30" customHeight="1">
      <c r="A16" s="294" t="s">
        <v>6</v>
      </c>
      <c r="B16" s="294"/>
      <c r="C16" s="7">
        <v>15</v>
      </c>
      <c r="D16" s="50"/>
      <c r="E16" s="67">
        <f t="shared" ref="E16:Q16" si="1">E8*$C8/10</f>
        <v>12</v>
      </c>
      <c r="F16" s="68">
        <f t="shared" si="1"/>
        <v>9</v>
      </c>
      <c r="G16" s="68">
        <f t="shared" si="1"/>
        <v>15</v>
      </c>
      <c r="H16" s="68">
        <f t="shared" si="1"/>
        <v>9</v>
      </c>
      <c r="I16" s="68">
        <f t="shared" si="1"/>
        <v>9</v>
      </c>
      <c r="J16" s="68">
        <f t="shared" si="1"/>
        <v>15</v>
      </c>
      <c r="K16" s="67">
        <f t="shared" si="1"/>
        <v>15</v>
      </c>
      <c r="L16" s="68">
        <f t="shared" si="1"/>
        <v>15</v>
      </c>
      <c r="M16" s="68">
        <f t="shared" si="1"/>
        <v>15</v>
      </c>
      <c r="N16" s="68">
        <f t="shared" si="1"/>
        <v>9</v>
      </c>
      <c r="O16" s="68">
        <f t="shared" si="1"/>
        <v>12</v>
      </c>
      <c r="P16" s="68">
        <f t="shared" si="1"/>
        <v>0</v>
      </c>
      <c r="Q16" s="68">
        <f t="shared" si="1"/>
        <v>0</v>
      </c>
    </row>
    <row r="17" spans="1:17" ht="30" customHeight="1">
      <c r="A17" s="294" t="s">
        <v>8</v>
      </c>
      <c r="B17" s="49" t="s">
        <v>50</v>
      </c>
      <c r="C17" s="7">
        <v>7</v>
      </c>
      <c r="D17" s="50"/>
      <c r="E17" s="67">
        <f t="shared" ref="E17:Q17" si="2">E9*$C9/10</f>
        <v>4.2</v>
      </c>
      <c r="F17" s="68">
        <f t="shared" si="2"/>
        <v>4.2</v>
      </c>
      <c r="G17" s="68">
        <f t="shared" si="2"/>
        <v>5.6</v>
      </c>
      <c r="H17" s="68">
        <f t="shared" si="2"/>
        <v>4.2</v>
      </c>
      <c r="I17" s="68">
        <f t="shared" si="2"/>
        <v>4.2</v>
      </c>
      <c r="J17" s="68">
        <f t="shared" si="2"/>
        <v>5.6</v>
      </c>
      <c r="K17" s="67">
        <f t="shared" si="2"/>
        <v>5.6</v>
      </c>
      <c r="L17" s="68">
        <f t="shared" si="2"/>
        <v>5.6</v>
      </c>
      <c r="M17" s="68">
        <f t="shared" si="2"/>
        <v>5.6</v>
      </c>
      <c r="N17" s="68">
        <f t="shared" si="2"/>
        <v>4.2</v>
      </c>
      <c r="O17" s="68">
        <f t="shared" si="2"/>
        <v>5.6</v>
      </c>
      <c r="P17" s="68">
        <f t="shared" si="2"/>
        <v>0</v>
      </c>
      <c r="Q17" s="68">
        <f t="shared" si="2"/>
        <v>0</v>
      </c>
    </row>
    <row r="18" spans="1:17" ht="30" customHeight="1">
      <c r="A18" s="294"/>
      <c r="B18" s="49" t="s">
        <v>51</v>
      </c>
      <c r="C18" s="7">
        <v>3</v>
      </c>
      <c r="D18" s="50"/>
      <c r="E18" s="69">
        <f t="shared" ref="E18:Q18" si="3">E10*$C10/10</f>
        <v>1.8</v>
      </c>
      <c r="F18" s="70">
        <f t="shared" si="3"/>
        <v>1.8</v>
      </c>
      <c r="G18" s="70">
        <f t="shared" si="3"/>
        <v>2.4</v>
      </c>
      <c r="H18" s="70">
        <f t="shared" si="3"/>
        <v>1.8</v>
      </c>
      <c r="I18" s="70">
        <f t="shared" si="3"/>
        <v>1.8</v>
      </c>
      <c r="J18" s="70">
        <f t="shared" si="3"/>
        <v>2.4</v>
      </c>
      <c r="K18" s="69">
        <f t="shared" si="3"/>
        <v>2.4</v>
      </c>
      <c r="L18" s="70">
        <f t="shared" si="3"/>
        <v>2.4</v>
      </c>
      <c r="M18" s="70">
        <f t="shared" si="3"/>
        <v>1.8</v>
      </c>
      <c r="N18" s="70">
        <f t="shared" si="3"/>
        <v>1.8</v>
      </c>
      <c r="O18" s="70">
        <f t="shared" si="3"/>
        <v>2.4</v>
      </c>
      <c r="P18" s="70">
        <f t="shared" si="3"/>
        <v>0</v>
      </c>
      <c r="Q18" s="70">
        <f t="shared" si="3"/>
        <v>0</v>
      </c>
    </row>
    <row r="19" spans="1:17">
      <c r="D19" s="51" t="s">
        <v>52</v>
      </c>
      <c r="E19" s="71">
        <f>SUM(E15:E18)</f>
        <v>30</v>
      </c>
      <c r="F19" s="71">
        <f t="shared" ref="F19:J19" si="4">SUM(F15:F18)</f>
        <v>24</v>
      </c>
      <c r="G19" s="71">
        <f t="shared" si="4"/>
        <v>38</v>
      </c>
      <c r="H19" s="71">
        <f t="shared" si="4"/>
        <v>24</v>
      </c>
      <c r="I19" s="71">
        <f t="shared" si="4"/>
        <v>24</v>
      </c>
      <c r="J19" s="71">
        <f t="shared" si="4"/>
        <v>38</v>
      </c>
      <c r="K19" s="71">
        <f>SUM(K15:K18)</f>
        <v>38</v>
      </c>
      <c r="L19" s="71">
        <f t="shared" ref="L19:Q19" si="5">SUM(L15:L18)</f>
        <v>38</v>
      </c>
      <c r="M19" s="71">
        <f t="shared" si="5"/>
        <v>37.4</v>
      </c>
      <c r="N19" s="71">
        <f t="shared" si="5"/>
        <v>24</v>
      </c>
      <c r="O19" s="71">
        <f t="shared" si="5"/>
        <v>32</v>
      </c>
      <c r="P19" s="71">
        <f t="shared" si="5"/>
        <v>0</v>
      </c>
      <c r="Q19" s="71">
        <f t="shared" si="5"/>
        <v>0</v>
      </c>
    </row>
    <row r="20" spans="1:17" ht="16.5" customHeight="1">
      <c r="A20" s="289" t="s">
        <v>12</v>
      </c>
      <c r="B20" s="289"/>
      <c r="C20" s="41" t="s">
        <v>11</v>
      </c>
      <c r="D20" s="52"/>
      <c r="E20" s="103">
        <f>E11</f>
        <v>-5</v>
      </c>
      <c r="F20" s="103">
        <f t="shared" ref="F20:J20" si="6">F11</f>
        <v>0</v>
      </c>
      <c r="G20" s="103">
        <f t="shared" si="6"/>
        <v>0</v>
      </c>
      <c r="H20" s="103">
        <f t="shared" si="6"/>
        <v>0</v>
      </c>
      <c r="I20" s="103">
        <f t="shared" si="6"/>
        <v>0</v>
      </c>
      <c r="J20" s="103">
        <f t="shared" si="6"/>
        <v>0</v>
      </c>
      <c r="K20" s="103">
        <f>K11</f>
        <v>0</v>
      </c>
      <c r="L20" s="103">
        <f t="shared" ref="L20:Q20" si="7">L11</f>
        <v>0</v>
      </c>
      <c r="M20" s="103">
        <f t="shared" si="7"/>
        <v>0</v>
      </c>
      <c r="N20" s="103">
        <f t="shared" si="7"/>
        <v>0</v>
      </c>
      <c r="O20" s="103">
        <f t="shared" si="7"/>
        <v>0</v>
      </c>
      <c r="P20" s="103">
        <f t="shared" si="7"/>
        <v>0</v>
      </c>
      <c r="Q20" s="103">
        <f t="shared" si="7"/>
        <v>0</v>
      </c>
    </row>
    <row r="21" spans="1:17">
      <c r="D21" s="52" t="s">
        <v>53</v>
      </c>
      <c r="E21" s="71">
        <f>E19+E20</f>
        <v>25</v>
      </c>
      <c r="F21" s="71">
        <f t="shared" ref="F21:J21" si="8">F19+F20</f>
        <v>24</v>
      </c>
      <c r="G21" s="71">
        <f t="shared" si="8"/>
        <v>38</v>
      </c>
      <c r="H21" s="71">
        <f t="shared" si="8"/>
        <v>24</v>
      </c>
      <c r="I21" s="71">
        <f t="shared" si="8"/>
        <v>24</v>
      </c>
      <c r="J21" s="71">
        <f t="shared" si="8"/>
        <v>38</v>
      </c>
      <c r="K21" s="71">
        <f>K19+K20</f>
        <v>38</v>
      </c>
      <c r="L21" s="71">
        <f t="shared" ref="L21:Q21" si="9">L19+L20</f>
        <v>38</v>
      </c>
      <c r="M21" s="71">
        <f t="shared" si="9"/>
        <v>37.4</v>
      </c>
      <c r="N21" s="71">
        <f t="shared" si="9"/>
        <v>24</v>
      </c>
      <c r="O21" s="71">
        <f t="shared" si="9"/>
        <v>32</v>
      </c>
      <c r="P21" s="71">
        <f t="shared" si="9"/>
        <v>0</v>
      </c>
      <c r="Q21" s="71">
        <f t="shared" si="9"/>
        <v>0</v>
      </c>
    </row>
    <row r="23" spans="1:17">
      <c r="E23" s="202">
        <f>E21</f>
        <v>25</v>
      </c>
    </row>
    <row r="24" spans="1:17">
      <c r="E24" s="202">
        <f>F21</f>
        <v>24</v>
      </c>
    </row>
    <row r="25" spans="1:17">
      <c r="E25" s="202">
        <f>G21</f>
        <v>38</v>
      </c>
    </row>
    <row r="26" spans="1:17">
      <c r="E26" s="202">
        <f>H21</f>
        <v>24</v>
      </c>
    </row>
    <row r="27" spans="1:17">
      <c r="E27" s="202">
        <f>I21</f>
        <v>24</v>
      </c>
    </row>
    <row r="28" spans="1:17">
      <c r="E28" s="202">
        <f>J21</f>
        <v>38</v>
      </c>
    </row>
    <row r="29" spans="1:17">
      <c r="E29" s="202">
        <f>K21</f>
        <v>38</v>
      </c>
    </row>
    <row r="30" spans="1:17">
      <c r="E30" s="202">
        <f>L21</f>
        <v>38</v>
      </c>
    </row>
    <row r="31" spans="1:17">
      <c r="E31" s="202">
        <f>M21</f>
        <v>37.4</v>
      </c>
    </row>
    <row r="32" spans="1:17">
      <c r="E32" s="202">
        <f>N21</f>
        <v>24</v>
      </c>
    </row>
    <row r="33" spans="5:5">
      <c r="E33" s="202">
        <f>O21</f>
        <v>32</v>
      </c>
    </row>
    <row r="34" spans="5:5">
      <c r="E34" s="202">
        <f>P21</f>
        <v>0</v>
      </c>
    </row>
    <row r="35" spans="5:5">
      <c r="E35" s="202">
        <f>Q21</f>
        <v>0</v>
      </c>
    </row>
  </sheetData>
  <mergeCells count="6">
    <mergeCell ref="A20:B20"/>
    <mergeCell ref="A9:A10"/>
    <mergeCell ref="A11:B11"/>
    <mergeCell ref="A15:B15"/>
    <mergeCell ref="A16:B16"/>
    <mergeCell ref="A17:A18"/>
  </mergeCells>
  <phoneticPr fontId="3" type="noConversion"/>
  <conditionalFormatting sqref="E3:J3">
    <cfRule type="cellIs" dxfId="11" priority="3" operator="notEqual">
      <formula>"전국"</formula>
    </cfRule>
    <cfRule type="cellIs" dxfId="10" priority="4" operator="notEqual">
      <formula>"전국"</formula>
    </cfRule>
  </conditionalFormatting>
  <conditionalFormatting sqref="K3:Q3">
    <cfRule type="cellIs" dxfId="9" priority="1" operator="notEqual">
      <formula>"전국"</formula>
    </cfRule>
    <cfRule type="cellIs" dxfId="8" priority="2" operator="notEqual">
      <formula>"전국"</formula>
    </cfRule>
  </conditionalFormatting>
  <printOptions horizontalCentered="1"/>
  <pageMargins left="0.51181102362204722" right="0.31496062992125984" top="0.55118110236220474" bottom="0.55118110236220474" header="0.31496062992125984" footer="0.31496062992125984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0.59999389629810485"/>
    <pageSetUpPr fitToPage="1"/>
  </sheetPr>
  <dimension ref="A1:Q37"/>
  <sheetViews>
    <sheetView showGridLines="0" view="pageBreakPreview" zoomScale="90" zoomScaleNormal="90" zoomScaleSheetLayoutView="90" workbookViewId="0">
      <pane xSplit="4" ySplit="6" topLeftCell="E8" activePane="bottomRight" state="frozen"/>
      <selection activeCell="FL5" sqref="FL5:FS6"/>
      <selection pane="topRight" activeCell="FL5" sqref="FL5:FS6"/>
      <selection pane="bottomLeft" activeCell="FL5" sqref="FL5:FS6"/>
      <selection pane="bottomRight" activeCell="O11" sqref="O11"/>
    </sheetView>
  </sheetViews>
  <sheetFormatPr defaultRowHeight="16.5"/>
  <cols>
    <col min="1" max="1" width="9" style="189" customWidth="1"/>
    <col min="2" max="2" width="15.375" style="189" customWidth="1"/>
    <col min="3" max="3" width="6.625" style="189" customWidth="1"/>
    <col min="4" max="4" width="10.125" style="189" customWidth="1"/>
    <col min="5" max="14" width="9.625" style="189" customWidth="1"/>
    <col min="15" max="16384" width="9" style="189"/>
  </cols>
  <sheetData>
    <row r="1" spans="1:17" ht="26.25">
      <c r="A1" s="62" t="s">
        <v>228</v>
      </c>
      <c r="C1" s="5"/>
      <c r="D1" s="1"/>
      <c r="E1" s="2"/>
      <c r="F1" s="2"/>
      <c r="K1" s="2"/>
      <c r="L1" s="2"/>
    </row>
    <row r="2" spans="1:17" ht="12.75" customHeight="1">
      <c r="A2" s="4"/>
      <c r="B2" s="1"/>
      <c r="C2" s="1"/>
      <c r="D2" s="2"/>
      <c r="E2" s="2"/>
      <c r="F2" s="195"/>
      <c r="G2" s="196"/>
      <c r="H2" s="188"/>
      <c r="I2" s="188"/>
      <c r="J2" s="193"/>
      <c r="K2" s="190"/>
      <c r="L2" s="2"/>
    </row>
    <row r="3" spans="1:17" ht="21" thickBot="1">
      <c r="A3" s="58" t="s">
        <v>58</v>
      </c>
      <c r="B3" s="58"/>
      <c r="C3" s="58"/>
      <c r="D3" s="5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21" thickTop="1">
      <c r="A4" s="5"/>
      <c r="B4" s="5"/>
      <c r="C4" s="5"/>
      <c r="D4" s="53" t="s">
        <v>55</v>
      </c>
      <c r="E4" s="57">
        <v>1</v>
      </c>
      <c r="F4" s="164">
        <v>2</v>
      </c>
      <c r="G4" s="57">
        <v>3</v>
      </c>
      <c r="H4" s="164">
        <v>4</v>
      </c>
      <c r="I4" s="57">
        <v>5</v>
      </c>
      <c r="J4" s="164">
        <v>6</v>
      </c>
      <c r="K4" s="57">
        <v>7</v>
      </c>
      <c r="L4" s="164">
        <v>8</v>
      </c>
      <c r="M4" s="57">
        <v>9</v>
      </c>
      <c r="N4" s="164">
        <v>10</v>
      </c>
      <c r="O4" s="57">
        <v>11</v>
      </c>
      <c r="P4" s="164">
        <v>12</v>
      </c>
      <c r="Q4" s="57">
        <v>13</v>
      </c>
    </row>
    <row r="5" spans="1:17" ht="35.25" customHeight="1">
      <c r="A5" s="5"/>
      <c r="B5" s="5"/>
      <c r="C5" s="5"/>
      <c r="D5" s="53" t="s">
        <v>56</v>
      </c>
      <c r="E5" s="191" t="str">
        <f>'적격판정 최종'!$F$7</f>
        <v xml:space="preserve">홀라컴퍼니 </v>
      </c>
      <c r="F5" s="192" t="str">
        <f>'적격판정 최종'!$F$8</f>
        <v xml:space="preserve">도토리 </v>
      </c>
      <c r="G5" s="191" t="str">
        <f>'적격판정 최종'!$F$9</f>
        <v xml:space="preserve">바름파트너스 </v>
      </c>
      <c r="H5" s="192" t="str">
        <f>'적격판정 최종'!$F$10</f>
        <v xml:space="preserve">썸타지 </v>
      </c>
      <c r="I5" s="191" t="str">
        <f>'적격판정 최종'!$F$11</f>
        <v xml:space="preserve">비아이씨컴퍼니 </v>
      </c>
      <c r="J5" s="192" t="str">
        <f>'적격판정 최종'!$F$12</f>
        <v xml:space="preserve"> 아토머스  </v>
      </c>
      <c r="K5" s="191" t="str">
        <f>'적격판정 최종'!$F$13</f>
        <v xml:space="preserve"> 르바르비에 </v>
      </c>
      <c r="L5" s="192" t="str">
        <f>'적격판정 최종'!$F$14</f>
        <v xml:space="preserve"> 르바르비에 </v>
      </c>
      <c r="M5" s="191" t="str">
        <f>'적격판정 최종'!$F$15</f>
        <v xml:space="preserve">클레슨 </v>
      </c>
      <c r="N5" s="192" t="str">
        <f>'적격판정 최종'!$F$16</f>
        <v xml:space="preserve">손플레이어 </v>
      </c>
      <c r="O5" s="191" t="str">
        <f>'적격판정 최종'!$F$17</f>
        <v xml:space="preserve">아샤그룹 </v>
      </c>
      <c r="P5" s="155" t="e">
        <f>VLOOKUP(P4,'적격판정 최종'!$C$7:$F$18,4,FALSE)</f>
        <v>#N/A</v>
      </c>
      <c r="Q5" s="54" t="e">
        <f>VLOOKUP(Q4,'적격판정 최종'!$C$7:$F$18,4,FALSE)</f>
        <v>#N/A</v>
      </c>
    </row>
    <row r="6" spans="1:17" ht="17.25" thickBot="1">
      <c r="A6" s="60"/>
      <c r="B6" s="60" t="s">
        <v>0</v>
      </c>
      <c r="C6" s="60" t="s">
        <v>1</v>
      </c>
      <c r="D6" s="60" t="s">
        <v>2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17" ht="72.75" customHeight="1">
      <c r="A7" s="10" t="s">
        <v>4</v>
      </c>
      <c r="B7" s="6" t="s">
        <v>5</v>
      </c>
      <c r="C7" s="7">
        <v>15</v>
      </c>
      <c r="D7" s="11" t="s">
        <v>241</v>
      </c>
      <c r="E7" s="64">
        <v>8</v>
      </c>
      <c r="F7" s="72">
        <v>4</v>
      </c>
      <c r="G7" s="89">
        <v>8</v>
      </c>
      <c r="H7" s="72">
        <v>4</v>
      </c>
      <c r="I7" s="89">
        <v>4</v>
      </c>
      <c r="J7" s="166">
        <v>10</v>
      </c>
      <c r="K7" s="89">
        <v>8</v>
      </c>
      <c r="L7" s="72">
        <v>8</v>
      </c>
      <c r="M7" s="89">
        <v>8</v>
      </c>
      <c r="N7" s="72">
        <v>6</v>
      </c>
      <c r="O7" s="89">
        <v>8</v>
      </c>
      <c r="P7" s="72"/>
      <c r="Q7" s="89"/>
    </row>
    <row r="8" spans="1:17" ht="72.75" customHeight="1">
      <c r="A8" s="194" t="s">
        <v>6</v>
      </c>
      <c r="B8" s="6" t="s">
        <v>7</v>
      </c>
      <c r="C8" s="7">
        <v>15</v>
      </c>
      <c r="D8" s="11" t="s">
        <v>241</v>
      </c>
      <c r="E8" s="65">
        <v>4</v>
      </c>
      <c r="F8" s="73">
        <v>4</v>
      </c>
      <c r="G8" s="90">
        <v>6</v>
      </c>
      <c r="H8" s="73">
        <v>4</v>
      </c>
      <c r="I8" s="90">
        <v>4</v>
      </c>
      <c r="J8" s="167">
        <v>10</v>
      </c>
      <c r="K8" s="90">
        <v>8</v>
      </c>
      <c r="L8" s="73">
        <v>8</v>
      </c>
      <c r="M8" s="90">
        <v>8</v>
      </c>
      <c r="N8" s="73">
        <v>6</v>
      </c>
      <c r="O8" s="90">
        <v>8</v>
      </c>
      <c r="P8" s="73"/>
      <c r="Q8" s="90"/>
    </row>
    <row r="9" spans="1:17" ht="72.75" customHeight="1">
      <c r="A9" s="290" t="s">
        <v>229</v>
      </c>
      <c r="B9" s="6" t="s">
        <v>9</v>
      </c>
      <c r="C9" s="7">
        <v>7</v>
      </c>
      <c r="D9" s="11" t="s">
        <v>241</v>
      </c>
      <c r="E9" s="65">
        <v>6</v>
      </c>
      <c r="F9" s="73">
        <v>6</v>
      </c>
      <c r="G9" s="90">
        <v>8</v>
      </c>
      <c r="H9" s="73">
        <v>4</v>
      </c>
      <c r="I9" s="90">
        <v>4</v>
      </c>
      <c r="J9" s="167">
        <v>8</v>
      </c>
      <c r="K9" s="90">
        <v>8</v>
      </c>
      <c r="L9" s="73">
        <v>8</v>
      </c>
      <c r="M9" s="90">
        <v>8</v>
      </c>
      <c r="N9" s="73">
        <v>6</v>
      </c>
      <c r="O9" s="90">
        <v>8</v>
      </c>
      <c r="P9" s="73"/>
      <c r="Q9" s="90"/>
    </row>
    <row r="10" spans="1:17" ht="72.75" customHeight="1" thickBot="1">
      <c r="A10" s="291"/>
      <c r="B10" s="8" t="s">
        <v>10</v>
      </c>
      <c r="C10" s="7">
        <v>3</v>
      </c>
      <c r="D10" s="11" t="s">
        <v>241</v>
      </c>
      <c r="E10" s="66">
        <v>6</v>
      </c>
      <c r="F10" s="74">
        <v>4</v>
      </c>
      <c r="G10" s="91">
        <v>6</v>
      </c>
      <c r="H10" s="74">
        <v>4</v>
      </c>
      <c r="I10" s="91">
        <v>4</v>
      </c>
      <c r="J10" s="168">
        <v>8</v>
      </c>
      <c r="K10" s="91">
        <v>8</v>
      </c>
      <c r="L10" s="74">
        <v>8</v>
      </c>
      <c r="M10" s="91">
        <v>8</v>
      </c>
      <c r="N10" s="74">
        <v>2</v>
      </c>
      <c r="O10" s="91">
        <v>8</v>
      </c>
      <c r="P10" s="74"/>
      <c r="Q10" s="91"/>
    </row>
    <row r="11" spans="1:17" ht="52.5" customHeight="1" thickBot="1">
      <c r="A11" s="292" t="s">
        <v>12</v>
      </c>
      <c r="B11" s="293"/>
      <c r="C11" s="41" t="s">
        <v>11</v>
      </c>
      <c r="D11" s="9" t="s">
        <v>230</v>
      </c>
      <c r="E11" s="100">
        <v>-5</v>
      </c>
      <c r="F11" s="101">
        <v>-5</v>
      </c>
      <c r="G11" s="102"/>
      <c r="H11" s="101">
        <v>-5</v>
      </c>
      <c r="I11" s="102"/>
      <c r="J11" s="169"/>
      <c r="K11" s="165"/>
      <c r="L11" s="101"/>
      <c r="M11" s="102"/>
      <c r="N11" s="101"/>
      <c r="O11" s="165"/>
      <c r="P11" s="101"/>
      <c r="Q11" s="165"/>
    </row>
    <row r="12" spans="1:17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7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7" ht="21" thickBot="1">
      <c r="A14" s="58" t="s">
        <v>60</v>
      </c>
      <c r="B14" s="59"/>
      <c r="C14" s="59"/>
      <c r="D14" s="59"/>
      <c r="E14" s="63"/>
      <c r="F14" s="56"/>
      <c r="G14" s="56"/>
      <c r="H14" s="56"/>
      <c r="I14" s="56"/>
      <c r="J14" s="56"/>
      <c r="K14" s="63"/>
      <c r="L14" s="56"/>
      <c r="M14" s="56"/>
      <c r="N14" s="56"/>
      <c r="O14" s="56"/>
      <c r="P14" s="56"/>
      <c r="Q14" s="56"/>
    </row>
    <row r="15" spans="1:17" ht="30" customHeight="1" thickTop="1">
      <c r="A15" s="294" t="s">
        <v>4</v>
      </c>
      <c r="B15" s="294"/>
      <c r="C15" s="7">
        <v>15</v>
      </c>
      <c r="D15" s="51" t="s">
        <v>54</v>
      </c>
      <c r="E15" s="67">
        <f t="shared" ref="E15:Q15" si="0">E7*$C7/10</f>
        <v>12</v>
      </c>
      <c r="F15" s="68">
        <f t="shared" si="0"/>
        <v>6</v>
      </c>
      <c r="G15" s="68">
        <f t="shared" si="0"/>
        <v>12</v>
      </c>
      <c r="H15" s="68">
        <f t="shared" si="0"/>
        <v>6</v>
      </c>
      <c r="I15" s="68">
        <f t="shared" si="0"/>
        <v>6</v>
      </c>
      <c r="J15" s="68">
        <f t="shared" si="0"/>
        <v>15</v>
      </c>
      <c r="K15" s="67">
        <f t="shared" si="0"/>
        <v>12</v>
      </c>
      <c r="L15" s="68">
        <f t="shared" si="0"/>
        <v>12</v>
      </c>
      <c r="M15" s="68">
        <f t="shared" si="0"/>
        <v>12</v>
      </c>
      <c r="N15" s="68">
        <f t="shared" si="0"/>
        <v>9</v>
      </c>
      <c r="O15" s="68">
        <f t="shared" si="0"/>
        <v>12</v>
      </c>
      <c r="P15" s="68">
        <f t="shared" si="0"/>
        <v>0</v>
      </c>
      <c r="Q15" s="68">
        <f t="shared" si="0"/>
        <v>0</v>
      </c>
    </row>
    <row r="16" spans="1:17" ht="30" customHeight="1">
      <c r="A16" s="294" t="s">
        <v>6</v>
      </c>
      <c r="B16" s="294"/>
      <c r="C16" s="7">
        <v>15</v>
      </c>
      <c r="D16" s="50"/>
      <c r="E16" s="67">
        <f t="shared" ref="E16:Q16" si="1">E8*$C8/10</f>
        <v>6</v>
      </c>
      <c r="F16" s="68">
        <f t="shared" si="1"/>
        <v>6</v>
      </c>
      <c r="G16" s="68">
        <f t="shared" si="1"/>
        <v>9</v>
      </c>
      <c r="H16" s="68">
        <f t="shared" si="1"/>
        <v>6</v>
      </c>
      <c r="I16" s="68">
        <f t="shared" si="1"/>
        <v>6</v>
      </c>
      <c r="J16" s="68">
        <f t="shared" si="1"/>
        <v>15</v>
      </c>
      <c r="K16" s="67">
        <f t="shared" si="1"/>
        <v>12</v>
      </c>
      <c r="L16" s="68">
        <f t="shared" si="1"/>
        <v>12</v>
      </c>
      <c r="M16" s="68">
        <f t="shared" si="1"/>
        <v>12</v>
      </c>
      <c r="N16" s="68">
        <f t="shared" si="1"/>
        <v>9</v>
      </c>
      <c r="O16" s="68">
        <f t="shared" si="1"/>
        <v>12</v>
      </c>
      <c r="P16" s="68">
        <f t="shared" si="1"/>
        <v>0</v>
      </c>
      <c r="Q16" s="68">
        <f t="shared" si="1"/>
        <v>0</v>
      </c>
    </row>
    <row r="17" spans="1:17" ht="30" customHeight="1">
      <c r="A17" s="294" t="s">
        <v>8</v>
      </c>
      <c r="B17" s="49" t="s">
        <v>50</v>
      </c>
      <c r="C17" s="7">
        <v>7</v>
      </c>
      <c r="D17" s="50"/>
      <c r="E17" s="67">
        <f t="shared" ref="E17:Q17" si="2">E9*$C9/10</f>
        <v>4.2</v>
      </c>
      <c r="F17" s="68">
        <f t="shared" si="2"/>
        <v>4.2</v>
      </c>
      <c r="G17" s="68">
        <f t="shared" si="2"/>
        <v>5.6</v>
      </c>
      <c r="H17" s="68">
        <f t="shared" si="2"/>
        <v>2.8</v>
      </c>
      <c r="I17" s="68">
        <f t="shared" si="2"/>
        <v>2.8</v>
      </c>
      <c r="J17" s="68">
        <f t="shared" si="2"/>
        <v>5.6</v>
      </c>
      <c r="K17" s="67">
        <f t="shared" si="2"/>
        <v>5.6</v>
      </c>
      <c r="L17" s="68">
        <f t="shared" si="2"/>
        <v>5.6</v>
      </c>
      <c r="M17" s="68">
        <f t="shared" si="2"/>
        <v>5.6</v>
      </c>
      <c r="N17" s="68">
        <f t="shared" si="2"/>
        <v>4.2</v>
      </c>
      <c r="O17" s="68">
        <f t="shared" si="2"/>
        <v>5.6</v>
      </c>
      <c r="P17" s="68">
        <f t="shared" si="2"/>
        <v>0</v>
      </c>
      <c r="Q17" s="68">
        <f t="shared" si="2"/>
        <v>0</v>
      </c>
    </row>
    <row r="18" spans="1:17" ht="30" customHeight="1">
      <c r="A18" s="294"/>
      <c r="B18" s="49" t="s">
        <v>51</v>
      </c>
      <c r="C18" s="7">
        <v>3</v>
      </c>
      <c r="D18" s="50"/>
      <c r="E18" s="69">
        <f t="shared" ref="E18:Q18" si="3">E10*$C10/10</f>
        <v>1.8</v>
      </c>
      <c r="F18" s="70">
        <f t="shared" si="3"/>
        <v>1.2</v>
      </c>
      <c r="G18" s="70">
        <f t="shared" si="3"/>
        <v>1.8</v>
      </c>
      <c r="H18" s="70">
        <f t="shared" si="3"/>
        <v>1.2</v>
      </c>
      <c r="I18" s="70">
        <f t="shared" si="3"/>
        <v>1.2</v>
      </c>
      <c r="J18" s="70">
        <f t="shared" si="3"/>
        <v>2.4</v>
      </c>
      <c r="K18" s="69">
        <f t="shared" si="3"/>
        <v>2.4</v>
      </c>
      <c r="L18" s="70">
        <f t="shared" si="3"/>
        <v>2.4</v>
      </c>
      <c r="M18" s="70">
        <f t="shared" si="3"/>
        <v>2.4</v>
      </c>
      <c r="N18" s="70">
        <f t="shared" si="3"/>
        <v>0.6</v>
      </c>
      <c r="O18" s="70">
        <f t="shared" si="3"/>
        <v>2.4</v>
      </c>
      <c r="P18" s="70">
        <f t="shared" si="3"/>
        <v>0</v>
      </c>
      <c r="Q18" s="70">
        <f t="shared" si="3"/>
        <v>0</v>
      </c>
    </row>
    <row r="19" spans="1:17">
      <c r="D19" s="51" t="s">
        <v>52</v>
      </c>
      <c r="E19" s="71">
        <f>SUM(E15:E18)</f>
        <v>24</v>
      </c>
      <c r="F19" s="71">
        <f t="shared" ref="F19:J19" si="4">SUM(F15:F18)</f>
        <v>17.399999999999999</v>
      </c>
      <c r="G19" s="71">
        <f t="shared" si="4"/>
        <v>28.400000000000002</v>
      </c>
      <c r="H19" s="71">
        <f t="shared" si="4"/>
        <v>16</v>
      </c>
      <c r="I19" s="71">
        <f t="shared" si="4"/>
        <v>16</v>
      </c>
      <c r="J19" s="71">
        <f t="shared" si="4"/>
        <v>38</v>
      </c>
      <c r="K19" s="71">
        <f>SUM(K15:K18)</f>
        <v>32</v>
      </c>
      <c r="L19" s="71">
        <f t="shared" ref="L19:Q19" si="5">SUM(L15:L18)</f>
        <v>32</v>
      </c>
      <c r="M19" s="71">
        <f t="shared" si="5"/>
        <v>32</v>
      </c>
      <c r="N19" s="71">
        <f t="shared" si="5"/>
        <v>22.8</v>
      </c>
      <c r="O19" s="71">
        <f t="shared" si="5"/>
        <v>32</v>
      </c>
      <c r="P19" s="71">
        <f t="shared" si="5"/>
        <v>0</v>
      </c>
      <c r="Q19" s="71">
        <f t="shared" si="5"/>
        <v>0</v>
      </c>
    </row>
    <row r="20" spans="1:17" ht="16.5" customHeight="1">
      <c r="A20" s="289" t="s">
        <v>12</v>
      </c>
      <c r="B20" s="289"/>
      <c r="C20" s="41" t="s">
        <v>11</v>
      </c>
      <c r="D20" s="52"/>
      <c r="E20" s="103">
        <f>E11</f>
        <v>-5</v>
      </c>
      <c r="F20" s="103">
        <f t="shared" ref="F20:J20" si="6">F11</f>
        <v>-5</v>
      </c>
      <c r="G20" s="103">
        <f t="shared" si="6"/>
        <v>0</v>
      </c>
      <c r="H20" s="103">
        <f t="shared" si="6"/>
        <v>-5</v>
      </c>
      <c r="I20" s="103">
        <f t="shared" si="6"/>
        <v>0</v>
      </c>
      <c r="J20" s="103">
        <f t="shared" si="6"/>
        <v>0</v>
      </c>
      <c r="K20" s="103">
        <f>K11</f>
        <v>0</v>
      </c>
      <c r="L20" s="103">
        <f t="shared" ref="L20:Q20" si="7">L11</f>
        <v>0</v>
      </c>
      <c r="M20" s="103">
        <f t="shared" si="7"/>
        <v>0</v>
      </c>
      <c r="N20" s="103">
        <f t="shared" si="7"/>
        <v>0</v>
      </c>
      <c r="O20" s="103">
        <f t="shared" si="7"/>
        <v>0</v>
      </c>
      <c r="P20" s="103">
        <f t="shared" si="7"/>
        <v>0</v>
      </c>
      <c r="Q20" s="103">
        <f t="shared" si="7"/>
        <v>0</v>
      </c>
    </row>
    <row r="21" spans="1:17">
      <c r="D21" s="52" t="s">
        <v>53</v>
      </c>
      <c r="E21" s="71">
        <f>E19+E20</f>
        <v>19</v>
      </c>
      <c r="F21" s="71">
        <f t="shared" ref="F21:J21" si="8">F19+F20</f>
        <v>12.399999999999999</v>
      </c>
      <c r="G21" s="71">
        <f t="shared" si="8"/>
        <v>28.400000000000002</v>
      </c>
      <c r="H21" s="71">
        <f t="shared" si="8"/>
        <v>11</v>
      </c>
      <c r="I21" s="71">
        <f t="shared" si="8"/>
        <v>16</v>
      </c>
      <c r="J21" s="71">
        <f t="shared" si="8"/>
        <v>38</v>
      </c>
      <c r="K21" s="71">
        <f>K19+K20</f>
        <v>32</v>
      </c>
      <c r="L21" s="71">
        <f t="shared" ref="L21:Q21" si="9">L19+L20</f>
        <v>32</v>
      </c>
      <c r="M21" s="71">
        <f t="shared" si="9"/>
        <v>32</v>
      </c>
      <c r="N21" s="71">
        <f t="shared" si="9"/>
        <v>22.8</v>
      </c>
      <c r="O21" s="71">
        <f t="shared" si="9"/>
        <v>32</v>
      </c>
      <c r="P21" s="71">
        <f t="shared" si="9"/>
        <v>0</v>
      </c>
      <c r="Q21" s="71">
        <f t="shared" si="9"/>
        <v>0</v>
      </c>
    </row>
    <row r="23" spans="1:17">
      <c r="E23" s="202">
        <f>E21</f>
        <v>19</v>
      </c>
    </row>
    <row r="24" spans="1:17">
      <c r="E24" s="202">
        <f>F21</f>
        <v>12.399999999999999</v>
      </c>
    </row>
    <row r="25" spans="1:17">
      <c r="E25" s="202">
        <f>G21</f>
        <v>28.400000000000002</v>
      </c>
    </row>
    <row r="26" spans="1:17">
      <c r="E26" s="202">
        <f>H21</f>
        <v>11</v>
      </c>
    </row>
    <row r="27" spans="1:17">
      <c r="E27" s="202">
        <f>I21</f>
        <v>16</v>
      </c>
    </row>
    <row r="28" spans="1:17">
      <c r="E28" s="202">
        <f>J21</f>
        <v>38</v>
      </c>
    </row>
    <row r="29" spans="1:17">
      <c r="E29" s="202">
        <f>K21</f>
        <v>32</v>
      </c>
    </row>
    <row r="30" spans="1:17">
      <c r="E30" s="202">
        <f>L21</f>
        <v>32</v>
      </c>
    </row>
    <row r="31" spans="1:17">
      <c r="E31" s="202">
        <f>M21</f>
        <v>32</v>
      </c>
    </row>
    <row r="32" spans="1:17">
      <c r="E32" s="202">
        <f>N21</f>
        <v>22.8</v>
      </c>
    </row>
    <row r="33" spans="5:5">
      <c r="E33" s="202">
        <f>O21</f>
        <v>32</v>
      </c>
    </row>
    <row r="34" spans="5:5">
      <c r="E34" s="202">
        <f>P21</f>
        <v>0</v>
      </c>
    </row>
    <row r="35" spans="5:5">
      <c r="E35" s="202">
        <f>Q21</f>
        <v>0</v>
      </c>
    </row>
    <row r="36" spans="5:5">
      <c r="E36" s="202"/>
    </row>
    <row r="37" spans="5:5">
      <c r="E37" s="202"/>
    </row>
  </sheetData>
  <mergeCells count="6">
    <mergeCell ref="A20:B20"/>
    <mergeCell ref="A9:A10"/>
    <mergeCell ref="A11:B11"/>
    <mergeCell ref="A15:B15"/>
    <mergeCell ref="A16:B16"/>
    <mergeCell ref="A17:A18"/>
  </mergeCells>
  <phoneticPr fontId="3" type="noConversion"/>
  <conditionalFormatting sqref="E3:J3">
    <cfRule type="cellIs" dxfId="7" priority="3" operator="notEqual">
      <formula>"전국"</formula>
    </cfRule>
    <cfRule type="cellIs" dxfId="6" priority="4" operator="notEqual">
      <formula>"전국"</formula>
    </cfRule>
  </conditionalFormatting>
  <conditionalFormatting sqref="K3:Q3">
    <cfRule type="cellIs" dxfId="5" priority="1" operator="notEqual">
      <formula>"전국"</formula>
    </cfRule>
    <cfRule type="cellIs" dxfId="4" priority="2" operator="notEqual">
      <formula>"전국"</formula>
    </cfRule>
  </conditionalFormatting>
  <printOptions horizontalCentered="1"/>
  <pageMargins left="0.51181102362204722" right="0.31496062992125984" top="0.55118110236220474" bottom="0.55118110236220474" header="0.31496062992125984" footer="0.31496062992125984"/>
  <pageSetup paperSize="9"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0.59999389629810485"/>
    <pageSetUpPr fitToPage="1"/>
  </sheetPr>
  <dimension ref="A1:Q35"/>
  <sheetViews>
    <sheetView showGridLines="0" view="pageBreakPreview" zoomScale="90" zoomScaleNormal="90" zoomScaleSheetLayoutView="90" workbookViewId="0">
      <pane xSplit="4" ySplit="6" topLeftCell="E8" activePane="bottomRight" state="frozen"/>
      <selection activeCell="FL5" sqref="FL5:FS6"/>
      <selection pane="topRight" activeCell="FL5" sqref="FL5:FS6"/>
      <selection pane="bottomLeft" activeCell="FL5" sqref="FL5:FS6"/>
      <selection pane="bottomRight" activeCell="B12" sqref="B12"/>
    </sheetView>
  </sheetViews>
  <sheetFormatPr defaultRowHeight="16.5"/>
  <cols>
    <col min="1" max="1" width="9" style="189" customWidth="1"/>
    <col min="2" max="2" width="15.375" style="189" customWidth="1"/>
    <col min="3" max="3" width="6.625" style="189" customWidth="1"/>
    <col min="4" max="4" width="10.125" style="189" customWidth="1"/>
    <col min="5" max="14" width="9.625" style="189" customWidth="1"/>
    <col min="15" max="16384" width="9" style="189"/>
  </cols>
  <sheetData>
    <row r="1" spans="1:17" ht="26.25">
      <c r="A1" s="62" t="s">
        <v>228</v>
      </c>
      <c r="C1" s="5"/>
      <c r="D1" s="1"/>
      <c r="E1" s="2"/>
      <c r="F1" s="2"/>
      <c r="K1" s="2"/>
      <c r="L1" s="2"/>
    </row>
    <row r="2" spans="1:17" ht="12.75" customHeight="1">
      <c r="A2" s="4"/>
      <c r="B2" s="1"/>
      <c r="C2" s="1"/>
      <c r="D2" s="2"/>
      <c r="E2" s="2"/>
      <c r="F2" s="195"/>
      <c r="G2" s="196"/>
      <c r="H2" s="188"/>
      <c r="I2" s="188"/>
      <c r="J2" s="193"/>
      <c r="K2" s="190"/>
      <c r="L2" s="2"/>
    </row>
    <row r="3" spans="1:17" ht="21" thickBot="1">
      <c r="A3" s="58" t="s">
        <v>58</v>
      </c>
      <c r="B3" s="58"/>
      <c r="C3" s="58"/>
      <c r="D3" s="5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21" thickTop="1">
      <c r="A4" s="5"/>
      <c r="B4" s="5"/>
      <c r="C4" s="5"/>
      <c r="D4" s="53" t="s">
        <v>55</v>
      </c>
      <c r="E4" s="57">
        <v>1</v>
      </c>
      <c r="F4" s="164">
        <v>2</v>
      </c>
      <c r="G4" s="57">
        <v>3</v>
      </c>
      <c r="H4" s="164">
        <v>4</v>
      </c>
      <c r="I4" s="57">
        <v>5</v>
      </c>
      <c r="J4" s="164">
        <v>6</v>
      </c>
      <c r="K4" s="57">
        <v>7</v>
      </c>
      <c r="L4" s="164">
        <v>8</v>
      </c>
      <c r="M4" s="57">
        <v>9</v>
      </c>
      <c r="N4" s="164">
        <v>10</v>
      </c>
      <c r="O4" s="57">
        <v>11</v>
      </c>
      <c r="P4" s="164">
        <v>12</v>
      </c>
      <c r="Q4" s="57">
        <v>13</v>
      </c>
    </row>
    <row r="5" spans="1:17" ht="35.25" customHeight="1">
      <c r="A5" s="5"/>
      <c r="B5" s="5"/>
      <c r="C5" s="5"/>
      <c r="D5" s="53" t="s">
        <v>56</v>
      </c>
      <c r="E5" s="191" t="str">
        <f>'적격판정 최종'!$F$7</f>
        <v xml:space="preserve">홀라컴퍼니 </v>
      </c>
      <c r="F5" s="192" t="str">
        <f>'적격판정 최종'!$F$8</f>
        <v xml:space="preserve">도토리 </v>
      </c>
      <c r="G5" s="191" t="str">
        <f>'적격판정 최종'!$F$9</f>
        <v xml:space="preserve">바름파트너스 </v>
      </c>
      <c r="H5" s="192" t="str">
        <f>'적격판정 최종'!$F$10</f>
        <v xml:space="preserve">썸타지 </v>
      </c>
      <c r="I5" s="191" t="str">
        <f>'적격판정 최종'!$F$11</f>
        <v xml:space="preserve">비아이씨컴퍼니 </v>
      </c>
      <c r="J5" s="192" t="str">
        <f>'적격판정 최종'!$F$12</f>
        <v xml:space="preserve"> 아토머스  </v>
      </c>
      <c r="K5" s="191" t="str">
        <f>'적격판정 최종'!$F$13</f>
        <v xml:space="preserve"> 르바르비에 </v>
      </c>
      <c r="L5" s="192" t="str">
        <f>'적격판정 최종'!$F$14</f>
        <v xml:space="preserve"> 르바르비에 </v>
      </c>
      <c r="M5" s="191" t="str">
        <f>'적격판정 최종'!$F$15</f>
        <v xml:space="preserve">클레슨 </v>
      </c>
      <c r="N5" s="192" t="str">
        <f>'적격판정 최종'!$F$16</f>
        <v xml:space="preserve">손플레이어 </v>
      </c>
      <c r="O5" s="191" t="str">
        <f>'적격판정 최종'!$F$17</f>
        <v xml:space="preserve">아샤그룹 </v>
      </c>
      <c r="P5" s="155" t="e">
        <f>VLOOKUP(P4,'적격판정 최종'!$C$7:$F$18,4,FALSE)</f>
        <v>#N/A</v>
      </c>
      <c r="Q5" s="54" t="e">
        <f>VLOOKUP(Q4,'적격판정 최종'!$C$7:$F$18,4,FALSE)</f>
        <v>#N/A</v>
      </c>
    </row>
    <row r="6" spans="1:17" ht="17.25" thickBot="1">
      <c r="A6" s="60"/>
      <c r="B6" s="60" t="s">
        <v>0</v>
      </c>
      <c r="C6" s="60" t="s">
        <v>1</v>
      </c>
      <c r="D6" s="60" t="s">
        <v>2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17" ht="72.75" customHeight="1">
      <c r="A7" s="10" t="s">
        <v>4</v>
      </c>
      <c r="B7" s="6" t="s">
        <v>5</v>
      </c>
      <c r="C7" s="7">
        <v>15</v>
      </c>
      <c r="D7" s="11" t="s">
        <v>241</v>
      </c>
      <c r="E7" s="64">
        <v>4</v>
      </c>
      <c r="F7" s="72">
        <v>4</v>
      </c>
      <c r="G7" s="89">
        <v>8</v>
      </c>
      <c r="H7" s="72">
        <v>4</v>
      </c>
      <c r="I7" s="89">
        <v>2</v>
      </c>
      <c r="J7" s="166">
        <v>10</v>
      </c>
      <c r="K7" s="89">
        <v>8</v>
      </c>
      <c r="L7" s="72">
        <v>10</v>
      </c>
      <c r="M7" s="89">
        <v>8</v>
      </c>
      <c r="N7" s="72">
        <v>4</v>
      </c>
      <c r="O7" s="89">
        <v>10</v>
      </c>
      <c r="P7" s="72"/>
      <c r="Q7" s="89"/>
    </row>
    <row r="8" spans="1:17" ht="72.75" customHeight="1">
      <c r="A8" s="194" t="s">
        <v>6</v>
      </c>
      <c r="B8" s="6" t="s">
        <v>7</v>
      </c>
      <c r="C8" s="7">
        <v>15</v>
      </c>
      <c r="D8" s="11" t="s">
        <v>241</v>
      </c>
      <c r="E8" s="65">
        <v>4</v>
      </c>
      <c r="F8" s="73">
        <v>2</v>
      </c>
      <c r="G8" s="90">
        <v>10</v>
      </c>
      <c r="H8" s="73">
        <v>2</v>
      </c>
      <c r="I8" s="90">
        <v>2</v>
      </c>
      <c r="J8" s="167">
        <v>8</v>
      </c>
      <c r="K8" s="90">
        <v>10</v>
      </c>
      <c r="L8" s="73">
        <v>10</v>
      </c>
      <c r="M8" s="90">
        <v>10</v>
      </c>
      <c r="N8" s="73">
        <v>2</v>
      </c>
      <c r="O8" s="90">
        <v>8</v>
      </c>
      <c r="P8" s="73"/>
      <c r="Q8" s="90"/>
    </row>
    <row r="9" spans="1:17" ht="72.75" customHeight="1">
      <c r="A9" s="290" t="s">
        <v>229</v>
      </c>
      <c r="B9" s="6" t="s">
        <v>9</v>
      </c>
      <c r="C9" s="7">
        <v>7</v>
      </c>
      <c r="D9" s="11" t="s">
        <v>241</v>
      </c>
      <c r="E9" s="65">
        <v>6</v>
      </c>
      <c r="F9" s="73">
        <v>4</v>
      </c>
      <c r="G9" s="90">
        <v>8</v>
      </c>
      <c r="H9" s="73">
        <v>4</v>
      </c>
      <c r="I9" s="90">
        <v>2</v>
      </c>
      <c r="J9" s="167">
        <v>8</v>
      </c>
      <c r="K9" s="90">
        <v>10</v>
      </c>
      <c r="L9" s="73">
        <v>8</v>
      </c>
      <c r="M9" s="90">
        <v>10</v>
      </c>
      <c r="N9" s="73">
        <v>4</v>
      </c>
      <c r="O9" s="90">
        <v>8</v>
      </c>
      <c r="P9" s="73"/>
      <c r="Q9" s="90"/>
    </row>
    <row r="10" spans="1:17" ht="72.75" customHeight="1" thickBot="1">
      <c r="A10" s="291"/>
      <c r="B10" s="8" t="s">
        <v>10</v>
      </c>
      <c r="C10" s="7">
        <v>3</v>
      </c>
      <c r="D10" s="11" t="s">
        <v>241</v>
      </c>
      <c r="E10" s="66">
        <v>4</v>
      </c>
      <c r="F10" s="74">
        <v>4</v>
      </c>
      <c r="G10" s="91">
        <v>10</v>
      </c>
      <c r="H10" s="74">
        <v>4</v>
      </c>
      <c r="I10" s="91">
        <v>4</v>
      </c>
      <c r="J10" s="168">
        <v>8</v>
      </c>
      <c r="K10" s="91">
        <v>8</v>
      </c>
      <c r="L10" s="74">
        <v>8</v>
      </c>
      <c r="M10" s="91">
        <v>8</v>
      </c>
      <c r="N10" s="74">
        <v>4</v>
      </c>
      <c r="O10" s="91">
        <v>8</v>
      </c>
      <c r="P10" s="74"/>
      <c r="Q10" s="91"/>
    </row>
    <row r="11" spans="1:17" ht="52.5" customHeight="1" thickBot="1">
      <c r="A11" s="292" t="s">
        <v>12</v>
      </c>
      <c r="B11" s="293"/>
      <c r="C11" s="41" t="s">
        <v>11</v>
      </c>
      <c r="D11" s="9" t="s">
        <v>230</v>
      </c>
      <c r="E11" s="100"/>
      <c r="F11" s="101"/>
      <c r="G11" s="102"/>
      <c r="H11" s="101"/>
      <c r="I11" s="102"/>
      <c r="J11" s="169"/>
      <c r="K11" s="165"/>
      <c r="L11" s="101"/>
      <c r="M11" s="102"/>
      <c r="N11" s="101"/>
      <c r="O11" s="165"/>
      <c r="P11" s="101"/>
      <c r="Q11" s="165"/>
    </row>
    <row r="12" spans="1:17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7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7" ht="21" thickBot="1">
      <c r="A14" s="58" t="s">
        <v>60</v>
      </c>
      <c r="B14" s="59"/>
      <c r="C14" s="59"/>
      <c r="D14" s="59"/>
      <c r="E14" s="63"/>
      <c r="F14" s="56"/>
      <c r="G14" s="56"/>
      <c r="H14" s="56"/>
      <c r="I14" s="56"/>
      <c r="J14" s="56"/>
      <c r="K14" s="63"/>
      <c r="L14" s="56"/>
      <c r="M14" s="56"/>
      <c r="N14" s="56"/>
      <c r="O14" s="56"/>
      <c r="P14" s="56"/>
      <c r="Q14" s="56"/>
    </row>
    <row r="15" spans="1:17" ht="30" customHeight="1" thickTop="1">
      <c r="A15" s="294" t="s">
        <v>4</v>
      </c>
      <c r="B15" s="294"/>
      <c r="C15" s="7">
        <v>15</v>
      </c>
      <c r="D15" s="51" t="s">
        <v>54</v>
      </c>
      <c r="E15" s="67">
        <f t="shared" ref="E15:Q15" si="0">E7*$C7/10</f>
        <v>6</v>
      </c>
      <c r="F15" s="68">
        <f t="shared" si="0"/>
        <v>6</v>
      </c>
      <c r="G15" s="68">
        <f t="shared" si="0"/>
        <v>12</v>
      </c>
      <c r="H15" s="68">
        <f t="shared" si="0"/>
        <v>6</v>
      </c>
      <c r="I15" s="68">
        <f t="shared" si="0"/>
        <v>3</v>
      </c>
      <c r="J15" s="68">
        <f t="shared" si="0"/>
        <v>15</v>
      </c>
      <c r="K15" s="67">
        <f t="shared" si="0"/>
        <v>12</v>
      </c>
      <c r="L15" s="68">
        <f t="shared" si="0"/>
        <v>15</v>
      </c>
      <c r="M15" s="68">
        <f t="shared" si="0"/>
        <v>12</v>
      </c>
      <c r="N15" s="68">
        <f t="shared" si="0"/>
        <v>6</v>
      </c>
      <c r="O15" s="68">
        <f t="shared" si="0"/>
        <v>15</v>
      </c>
      <c r="P15" s="68">
        <f t="shared" si="0"/>
        <v>0</v>
      </c>
      <c r="Q15" s="68">
        <f t="shared" si="0"/>
        <v>0</v>
      </c>
    </row>
    <row r="16" spans="1:17" ht="30" customHeight="1">
      <c r="A16" s="294" t="s">
        <v>6</v>
      </c>
      <c r="B16" s="294"/>
      <c r="C16" s="7">
        <v>15</v>
      </c>
      <c r="D16" s="50"/>
      <c r="E16" s="67">
        <f t="shared" ref="E16:Q16" si="1">E8*$C8/10</f>
        <v>6</v>
      </c>
      <c r="F16" s="68">
        <f t="shared" si="1"/>
        <v>3</v>
      </c>
      <c r="G16" s="68">
        <f t="shared" si="1"/>
        <v>15</v>
      </c>
      <c r="H16" s="68">
        <f t="shared" si="1"/>
        <v>3</v>
      </c>
      <c r="I16" s="68">
        <f t="shared" si="1"/>
        <v>3</v>
      </c>
      <c r="J16" s="68">
        <f t="shared" si="1"/>
        <v>12</v>
      </c>
      <c r="K16" s="67">
        <f t="shared" si="1"/>
        <v>15</v>
      </c>
      <c r="L16" s="68">
        <f t="shared" si="1"/>
        <v>15</v>
      </c>
      <c r="M16" s="68">
        <f t="shared" si="1"/>
        <v>15</v>
      </c>
      <c r="N16" s="68">
        <f t="shared" si="1"/>
        <v>3</v>
      </c>
      <c r="O16" s="68">
        <f t="shared" si="1"/>
        <v>12</v>
      </c>
      <c r="P16" s="68">
        <f t="shared" si="1"/>
        <v>0</v>
      </c>
      <c r="Q16" s="68">
        <f t="shared" si="1"/>
        <v>0</v>
      </c>
    </row>
    <row r="17" spans="1:17" ht="30" customHeight="1">
      <c r="A17" s="294" t="s">
        <v>8</v>
      </c>
      <c r="B17" s="49" t="s">
        <v>50</v>
      </c>
      <c r="C17" s="7">
        <v>7</v>
      </c>
      <c r="D17" s="50"/>
      <c r="E17" s="67">
        <f t="shared" ref="E17:Q17" si="2">E9*$C9/10</f>
        <v>4.2</v>
      </c>
      <c r="F17" s="68">
        <f t="shared" si="2"/>
        <v>2.8</v>
      </c>
      <c r="G17" s="68">
        <f t="shared" si="2"/>
        <v>5.6</v>
      </c>
      <c r="H17" s="68">
        <f t="shared" si="2"/>
        <v>2.8</v>
      </c>
      <c r="I17" s="68">
        <f t="shared" si="2"/>
        <v>1.4</v>
      </c>
      <c r="J17" s="68">
        <f t="shared" si="2"/>
        <v>5.6</v>
      </c>
      <c r="K17" s="67">
        <f t="shared" si="2"/>
        <v>7</v>
      </c>
      <c r="L17" s="68">
        <f t="shared" si="2"/>
        <v>5.6</v>
      </c>
      <c r="M17" s="68">
        <f t="shared" si="2"/>
        <v>7</v>
      </c>
      <c r="N17" s="68">
        <f t="shared" si="2"/>
        <v>2.8</v>
      </c>
      <c r="O17" s="68">
        <f t="shared" si="2"/>
        <v>5.6</v>
      </c>
      <c r="P17" s="68">
        <f t="shared" si="2"/>
        <v>0</v>
      </c>
      <c r="Q17" s="68">
        <f t="shared" si="2"/>
        <v>0</v>
      </c>
    </row>
    <row r="18" spans="1:17" ht="30" customHeight="1">
      <c r="A18" s="294"/>
      <c r="B18" s="49" t="s">
        <v>51</v>
      </c>
      <c r="C18" s="7">
        <v>3</v>
      </c>
      <c r="D18" s="50"/>
      <c r="E18" s="69">
        <f t="shared" ref="E18:Q18" si="3">E10*$C10/10</f>
        <v>1.2</v>
      </c>
      <c r="F18" s="70">
        <f t="shared" si="3"/>
        <v>1.2</v>
      </c>
      <c r="G18" s="70">
        <f t="shared" si="3"/>
        <v>3</v>
      </c>
      <c r="H18" s="70">
        <f t="shared" si="3"/>
        <v>1.2</v>
      </c>
      <c r="I18" s="70">
        <f t="shared" si="3"/>
        <v>1.2</v>
      </c>
      <c r="J18" s="70">
        <f t="shared" si="3"/>
        <v>2.4</v>
      </c>
      <c r="K18" s="69">
        <f t="shared" si="3"/>
        <v>2.4</v>
      </c>
      <c r="L18" s="70">
        <f t="shared" si="3"/>
        <v>2.4</v>
      </c>
      <c r="M18" s="70">
        <f t="shared" si="3"/>
        <v>2.4</v>
      </c>
      <c r="N18" s="70">
        <f t="shared" si="3"/>
        <v>1.2</v>
      </c>
      <c r="O18" s="70">
        <f t="shared" si="3"/>
        <v>2.4</v>
      </c>
      <c r="P18" s="70">
        <f t="shared" si="3"/>
        <v>0</v>
      </c>
      <c r="Q18" s="70">
        <f t="shared" si="3"/>
        <v>0</v>
      </c>
    </row>
    <row r="19" spans="1:17">
      <c r="D19" s="51" t="s">
        <v>52</v>
      </c>
      <c r="E19" s="71">
        <f>SUM(E15:E18)</f>
        <v>17.399999999999999</v>
      </c>
      <c r="F19" s="71">
        <f t="shared" ref="F19:J19" si="4">SUM(F15:F18)</f>
        <v>13</v>
      </c>
      <c r="G19" s="71">
        <f t="shared" si="4"/>
        <v>35.6</v>
      </c>
      <c r="H19" s="71">
        <f t="shared" si="4"/>
        <v>13</v>
      </c>
      <c r="I19" s="71">
        <f t="shared" si="4"/>
        <v>8.6</v>
      </c>
      <c r="J19" s="71">
        <f t="shared" si="4"/>
        <v>35</v>
      </c>
      <c r="K19" s="71">
        <f>SUM(K15:K18)</f>
        <v>36.4</v>
      </c>
      <c r="L19" s="71">
        <f t="shared" ref="L19:Q19" si="5">SUM(L15:L18)</f>
        <v>38</v>
      </c>
      <c r="M19" s="71">
        <f t="shared" si="5"/>
        <v>36.4</v>
      </c>
      <c r="N19" s="71">
        <f t="shared" si="5"/>
        <v>13</v>
      </c>
      <c r="O19" s="71">
        <f t="shared" si="5"/>
        <v>35</v>
      </c>
      <c r="P19" s="71">
        <f t="shared" si="5"/>
        <v>0</v>
      </c>
      <c r="Q19" s="71">
        <f t="shared" si="5"/>
        <v>0</v>
      </c>
    </row>
    <row r="20" spans="1:17" ht="16.5" customHeight="1">
      <c r="A20" s="289" t="s">
        <v>12</v>
      </c>
      <c r="B20" s="289"/>
      <c r="C20" s="41" t="s">
        <v>11</v>
      </c>
      <c r="D20" s="52"/>
      <c r="E20" s="103">
        <f>E11</f>
        <v>0</v>
      </c>
      <c r="F20" s="103">
        <f t="shared" ref="F20:J20" si="6">F11</f>
        <v>0</v>
      </c>
      <c r="G20" s="103">
        <f t="shared" si="6"/>
        <v>0</v>
      </c>
      <c r="H20" s="103">
        <f t="shared" si="6"/>
        <v>0</v>
      </c>
      <c r="I20" s="103">
        <f t="shared" si="6"/>
        <v>0</v>
      </c>
      <c r="J20" s="103">
        <f t="shared" si="6"/>
        <v>0</v>
      </c>
      <c r="K20" s="103">
        <f>K11</f>
        <v>0</v>
      </c>
      <c r="L20" s="103">
        <f t="shared" ref="L20:Q20" si="7">L11</f>
        <v>0</v>
      </c>
      <c r="M20" s="103">
        <f t="shared" si="7"/>
        <v>0</v>
      </c>
      <c r="N20" s="103">
        <f t="shared" si="7"/>
        <v>0</v>
      </c>
      <c r="O20" s="103">
        <f t="shared" si="7"/>
        <v>0</v>
      </c>
      <c r="P20" s="103">
        <f t="shared" si="7"/>
        <v>0</v>
      </c>
      <c r="Q20" s="103">
        <f t="shared" si="7"/>
        <v>0</v>
      </c>
    </row>
    <row r="21" spans="1:17">
      <c r="D21" s="52" t="s">
        <v>53</v>
      </c>
      <c r="E21" s="71">
        <f>E19+E20</f>
        <v>17.399999999999999</v>
      </c>
      <c r="F21" s="71">
        <f t="shared" ref="F21:J21" si="8">F19+F20</f>
        <v>13</v>
      </c>
      <c r="G21" s="71">
        <f t="shared" si="8"/>
        <v>35.6</v>
      </c>
      <c r="H21" s="71">
        <f t="shared" si="8"/>
        <v>13</v>
      </c>
      <c r="I21" s="71">
        <f t="shared" si="8"/>
        <v>8.6</v>
      </c>
      <c r="J21" s="71">
        <f t="shared" si="8"/>
        <v>35</v>
      </c>
      <c r="K21" s="71">
        <f>K19+K20</f>
        <v>36.4</v>
      </c>
      <c r="L21" s="71">
        <f t="shared" ref="L21:Q21" si="9">L19+L20</f>
        <v>38</v>
      </c>
      <c r="M21" s="71">
        <f t="shared" si="9"/>
        <v>36.4</v>
      </c>
      <c r="N21" s="71">
        <f t="shared" si="9"/>
        <v>13</v>
      </c>
      <c r="O21" s="71">
        <f t="shared" si="9"/>
        <v>35</v>
      </c>
      <c r="P21" s="71">
        <f t="shared" si="9"/>
        <v>0</v>
      </c>
      <c r="Q21" s="71">
        <f t="shared" si="9"/>
        <v>0</v>
      </c>
    </row>
    <row r="23" spans="1:17">
      <c r="E23" s="202">
        <f>E21</f>
        <v>17.399999999999999</v>
      </c>
    </row>
    <row r="24" spans="1:17">
      <c r="E24" s="202">
        <f>F21</f>
        <v>13</v>
      </c>
    </row>
    <row r="25" spans="1:17">
      <c r="E25" s="202">
        <f>G21</f>
        <v>35.6</v>
      </c>
    </row>
    <row r="26" spans="1:17">
      <c r="E26" s="202">
        <f>H21</f>
        <v>13</v>
      </c>
    </row>
    <row r="27" spans="1:17">
      <c r="E27" s="202">
        <f>I21</f>
        <v>8.6</v>
      </c>
    </row>
    <row r="28" spans="1:17">
      <c r="E28" s="202">
        <f>J21</f>
        <v>35</v>
      </c>
    </row>
    <row r="29" spans="1:17">
      <c r="E29" s="202">
        <f>K21</f>
        <v>36.4</v>
      </c>
    </row>
    <row r="30" spans="1:17">
      <c r="E30" s="202">
        <f>L21</f>
        <v>38</v>
      </c>
    </row>
    <row r="31" spans="1:17">
      <c r="E31" s="202">
        <f>M21</f>
        <v>36.4</v>
      </c>
    </row>
    <row r="32" spans="1:17">
      <c r="E32" s="202">
        <f>N21</f>
        <v>13</v>
      </c>
    </row>
    <row r="33" spans="5:5">
      <c r="E33" s="202">
        <f>O21</f>
        <v>35</v>
      </c>
    </row>
    <row r="34" spans="5:5">
      <c r="E34" s="202">
        <f>P21</f>
        <v>0</v>
      </c>
    </row>
    <row r="35" spans="5:5">
      <c r="E35" s="202">
        <f>Q21</f>
        <v>0</v>
      </c>
    </row>
  </sheetData>
  <mergeCells count="6">
    <mergeCell ref="A20:B20"/>
    <mergeCell ref="A9:A10"/>
    <mergeCell ref="A11:B11"/>
    <mergeCell ref="A15:B15"/>
    <mergeCell ref="A16:B16"/>
    <mergeCell ref="A17:A18"/>
  </mergeCells>
  <phoneticPr fontId="3" type="noConversion"/>
  <conditionalFormatting sqref="E3:J3">
    <cfRule type="cellIs" dxfId="3" priority="3" operator="notEqual">
      <formula>"전국"</formula>
    </cfRule>
    <cfRule type="cellIs" dxfId="2" priority="4" operator="notEqual">
      <formula>"전국"</formula>
    </cfRule>
  </conditionalFormatting>
  <conditionalFormatting sqref="K3:Q3">
    <cfRule type="cellIs" dxfId="1" priority="1" operator="notEqual">
      <formula>"전국"</formula>
    </cfRule>
    <cfRule type="cellIs" dxfId="0" priority="2" operator="notEqual">
      <formula>"전국"</formula>
    </cfRule>
  </conditionalFormatting>
  <printOptions horizontalCentered="1"/>
  <pageMargins left="0.51181102362204722" right="0.31496062992125984" top="0.55118110236220474" bottom="0.55118110236220474" header="0.31496062992125984" footer="0.31496062992125984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J26"/>
  <sheetViews>
    <sheetView showGridLines="0" view="pageBreakPreview" zoomScale="70" zoomScaleSheetLayoutView="70" workbookViewId="0">
      <selection activeCell="IY23" sqref="IY23"/>
    </sheetView>
  </sheetViews>
  <sheetFormatPr defaultColWidth="3.625" defaultRowHeight="16.5"/>
  <cols>
    <col min="1" max="94" width="3.625" style="3" customWidth="1"/>
    <col min="95" max="207" width="3.625" style="3"/>
    <col min="208" max="208" width="6.75" style="3" bestFit="1" customWidth="1"/>
    <col min="209" max="225" width="3.625" style="3"/>
    <col min="226" max="250" width="3.625" style="93"/>
    <col min="251" max="251" width="4.25" style="3" bestFit="1" customWidth="1"/>
    <col min="252" max="275" width="3.625" style="3"/>
    <col min="276" max="276" width="4.25" style="93" bestFit="1" customWidth="1"/>
    <col min="277" max="300" width="3.625" style="93"/>
    <col min="301" max="301" width="4.25" style="163" bestFit="1" customWidth="1"/>
    <col min="302" max="325" width="3.625" style="163"/>
    <col min="326" max="16384" width="3.625" style="3"/>
  </cols>
  <sheetData>
    <row r="1" spans="1:40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2"/>
      <c r="AV1" s="2"/>
      <c r="AW1" s="2"/>
      <c r="AX1" s="93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2"/>
      <c r="BU1" s="2"/>
      <c r="BV1" s="2"/>
      <c r="BW1" s="93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2"/>
      <c r="CT1" s="2"/>
      <c r="CU1" s="2"/>
      <c r="CV1" s="93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2"/>
      <c r="DS1" s="2"/>
      <c r="DT1" s="2"/>
      <c r="DU1" s="93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2"/>
      <c r="ER1" s="2"/>
      <c r="ES1" s="2"/>
      <c r="ET1" s="93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2"/>
      <c r="FQ1" s="2"/>
      <c r="FR1" s="2"/>
      <c r="FS1" s="93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2"/>
      <c r="GP1" s="2"/>
      <c r="GQ1" s="2"/>
      <c r="GR1" s="93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2"/>
      <c r="HO1" s="2"/>
      <c r="HP1" s="2"/>
      <c r="HQ1" s="93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2"/>
      <c r="IN1" s="2"/>
      <c r="IO1" s="2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2"/>
      <c r="JM1" s="2"/>
      <c r="JN1" s="2"/>
      <c r="JO1" s="93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2"/>
      <c r="KL1" s="2"/>
      <c r="KM1" s="2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2"/>
      <c r="LK1" s="2"/>
      <c r="LL1" s="2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2"/>
      <c r="MJ1" s="2"/>
      <c r="MK1" s="2"/>
      <c r="ML1" s="182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2"/>
      <c r="NI1" s="2"/>
      <c r="NJ1" s="2"/>
      <c r="NK1" s="182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2"/>
      <c r="OH1" s="2"/>
      <c r="OI1" s="2"/>
      <c r="OJ1" s="182"/>
    </row>
    <row r="2" spans="1:400" ht="26.25">
      <c r="A2" s="4" t="s">
        <v>37</v>
      </c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2"/>
      <c r="X2" s="2"/>
      <c r="Z2" s="4" t="s">
        <v>37</v>
      </c>
      <c r="AA2" s="4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2"/>
      <c r="AV2" s="2"/>
      <c r="AW2" s="2"/>
      <c r="AX2" s="93"/>
      <c r="AY2" s="4" t="s">
        <v>37</v>
      </c>
      <c r="AZ2" s="4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2"/>
      <c r="BU2" s="2"/>
      <c r="BV2" s="2"/>
      <c r="BW2" s="93"/>
      <c r="BX2" s="4" t="s">
        <v>37</v>
      </c>
      <c r="BY2" s="4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2"/>
      <c r="CT2" s="2"/>
      <c r="CU2" s="2"/>
      <c r="CV2" s="93"/>
      <c r="CW2" s="4" t="s">
        <v>37</v>
      </c>
      <c r="CX2" s="4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2"/>
      <c r="DS2" s="2"/>
      <c r="DT2" s="2"/>
      <c r="DU2" s="93"/>
      <c r="DV2" s="4" t="s">
        <v>37</v>
      </c>
      <c r="DW2" s="4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2"/>
      <c r="ER2" s="2"/>
      <c r="ES2" s="2"/>
      <c r="ET2" s="93"/>
      <c r="EU2" s="4" t="s">
        <v>37</v>
      </c>
      <c r="EV2" s="4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2"/>
      <c r="FQ2" s="2"/>
      <c r="FR2" s="2"/>
      <c r="FS2" s="93"/>
      <c r="FT2" s="4" t="s">
        <v>37</v>
      </c>
      <c r="FU2" s="4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2"/>
      <c r="GP2" s="2"/>
      <c r="GQ2" s="2"/>
      <c r="GR2" s="93"/>
      <c r="GS2" s="4" t="s">
        <v>37</v>
      </c>
      <c r="GT2" s="4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2"/>
      <c r="HO2" s="2"/>
      <c r="HP2" s="2"/>
      <c r="HQ2" s="93"/>
      <c r="HR2" s="4" t="s">
        <v>37</v>
      </c>
      <c r="HS2" s="4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2"/>
      <c r="IN2" s="2"/>
      <c r="IO2" s="2"/>
      <c r="IQ2" s="4" t="s">
        <v>37</v>
      </c>
      <c r="IR2" s="4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2"/>
      <c r="JM2" s="2"/>
      <c r="JN2" s="2"/>
      <c r="JO2" s="93"/>
      <c r="JP2" s="4" t="s">
        <v>37</v>
      </c>
      <c r="JQ2" s="4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2"/>
      <c r="KL2" s="2"/>
      <c r="KM2" s="2"/>
      <c r="KO2" s="4" t="s">
        <v>37</v>
      </c>
      <c r="KP2" s="4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2"/>
      <c r="LK2" s="2"/>
      <c r="LL2" s="2"/>
      <c r="LN2" s="4" t="s">
        <v>37</v>
      </c>
      <c r="LO2" s="4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2"/>
      <c r="MJ2" s="2"/>
      <c r="MK2" s="2"/>
      <c r="ML2" s="182"/>
      <c r="MM2" s="4" t="s">
        <v>37</v>
      </c>
      <c r="MN2" s="4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2"/>
      <c r="NI2" s="2"/>
      <c r="NJ2" s="2"/>
      <c r="NK2" s="182"/>
      <c r="NL2" s="4" t="s">
        <v>37</v>
      </c>
      <c r="NM2" s="4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2"/>
      <c r="OH2" s="2"/>
      <c r="OI2" s="2"/>
      <c r="OJ2" s="182"/>
    </row>
    <row r="3" spans="1:400" ht="26.25">
      <c r="A3" s="4"/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/>
      <c r="W3" s="2"/>
      <c r="X3" s="2"/>
      <c r="Z3" s="4"/>
      <c r="AA3" s="4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2"/>
      <c r="AV3" s="2"/>
      <c r="AW3" s="2"/>
      <c r="AX3" s="93"/>
      <c r="AY3" s="4"/>
      <c r="AZ3" s="4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2"/>
      <c r="BU3" s="2"/>
      <c r="BV3" s="2"/>
      <c r="BW3" s="93"/>
      <c r="BX3" s="4"/>
      <c r="BY3" s="4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2"/>
      <c r="CT3" s="2"/>
      <c r="CU3" s="2"/>
      <c r="CV3" s="93"/>
      <c r="CW3" s="4"/>
      <c r="CX3" s="4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2"/>
      <c r="DS3" s="2"/>
      <c r="DT3" s="2"/>
      <c r="DU3" s="93"/>
      <c r="DV3" s="4"/>
      <c r="DW3" s="4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2"/>
      <c r="ER3" s="2"/>
      <c r="ES3" s="2"/>
      <c r="ET3" s="93"/>
      <c r="EU3" s="4"/>
      <c r="EV3" s="4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2"/>
      <c r="FQ3" s="2"/>
      <c r="FR3" s="2"/>
      <c r="FS3" s="93"/>
      <c r="FT3" s="4"/>
      <c r="FU3" s="4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2"/>
      <c r="GP3" s="2"/>
      <c r="GQ3" s="2"/>
      <c r="GR3" s="93"/>
      <c r="GS3" s="4"/>
      <c r="GT3" s="4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2"/>
      <c r="HO3" s="2"/>
      <c r="HP3" s="2"/>
      <c r="HQ3" s="93"/>
      <c r="HR3" s="4"/>
      <c r="HS3" s="4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2"/>
      <c r="IN3" s="2"/>
      <c r="IO3" s="2"/>
      <c r="IQ3" s="4"/>
      <c r="IR3" s="4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2"/>
      <c r="JM3" s="2"/>
      <c r="JN3" s="2"/>
      <c r="JO3" s="93"/>
      <c r="JP3" s="4"/>
      <c r="JQ3" s="4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2"/>
      <c r="KL3" s="2"/>
      <c r="KM3" s="2"/>
      <c r="KO3" s="4"/>
      <c r="KP3" s="4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2"/>
      <c r="LK3" s="2"/>
      <c r="LL3" s="2"/>
      <c r="LN3" s="4"/>
      <c r="LO3" s="4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2"/>
      <c r="MJ3" s="2"/>
      <c r="MK3" s="2"/>
      <c r="ML3" s="182"/>
      <c r="MM3" s="4"/>
      <c r="MN3" s="4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2"/>
      <c r="NI3" s="2"/>
      <c r="NJ3" s="2"/>
      <c r="NK3" s="182"/>
      <c r="NL3" s="4"/>
      <c r="NM3" s="4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2"/>
      <c r="OH3" s="2"/>
      <c r="OI3" s="2"/>
      <c r="OJ3" s="182"/>
    </row>
    <row r="4" spans="1:400" ht="24.95" customHeight="1">
      <c r="A4" s="95" t="s">
        <v>66</v>
      </c>
      <c r="B4" s="95"/>
      <c r="C4" s="3">
        <f ca="1">INDIRECT("'적격판정 최종'!"&amp;ADDRESS(6+A26,1))</f>
        <v>1</v>
      </c>
      <c r="D4" s="95"/>
      <c r="E4" s="95" t="s">
        <v>67</v>
      </c>
      <c r="F4" s="95"/>
      <c r="G4" s="95"/>
      <c r="H4" s="95" t="str">
        <f>VLOOKUP(A26,'적격판정 최종'!$C$7:$F$17,4,FALSE)</f>
        <v xml:space="preserve">홀라컴퍼니 </v>
      </c>
      <c r="I4" s="33"/>
      <c r="J4" s="33"/>
      <c r="K4" s="95"/>
      <c r="L4" s="95"/>
      <c r="M4" s="95"/>
      <c r="N4" s="95" t="s">
        <v>68</v>
      </c>
      <c r="O4" s="95"/>
      <c r="P4" s="95"/>
      <c r="Q4" s="95"/>
      <c r="R4" s="94" t="str">
        <f>IF(VLOOKUP(A26,'적격판정 최종'!$C$7:$F$17,2)&lt;&gt;"-",VLOOKUP(A26,'적격판정 최종'!$C$7:$F$17,2)&amp;" 엔젤클럽","-")</f>
        <v>-</v>
      </c>
      <c r="S4" s="95"/>
      <c r="T4" s="95"/>
      <c r="U4" s="95"/>
      <c r="V4" s="95"/>
      <c r="W4" s="95"/>
      <c r="X4" s="95"/>
      <c r="Y4" s="33"/>
      <c r="Z4" s="95" t="s">
        <v>66</v>
      </c>
      <c r="AA4" s="95"/>
      <c r="AB4" s="93">
        <f ca="1">INDIRECT("'적격판정 최종'!"&amp;ADDRESS(6+Z26,1))</f>
        <v>2</v>
      </c>
      <c r="AC4" s="95"/>
      <c r="AD4" s="95" t="s">
        <v>67</v>
      </c>
      <c r="AE4" s="95"/>
      <c r="AF4" s="95"/>
      <c r="AG4" s="95" t="str">
        <f>VLOOKUP(Z26,'적격판정 최종'!$C$7:$F$17,4,FALSE)</f>
        <v xml:space="preserve">도토리 </v>
      </c>
      <c r="AH4" s="112"/>
      <c r="AI4" s="112"/>
      <c r="AJ4" s="95"/>
      <c r="AK4" s="95"/>
      <c r="AL4" s="95"/>
      <c r="AM4" s="95" t="s">
        <v>68</v>
      </c>
      <c r="AN4" s="95"/>
      <c r="AO4" s="95"/>
      <c r="AP4" s="95"/>
      <c r="AQ4" s="94" t="str">
        <f>IF(VLOOKUP(Z26,'적격판정 최종'!$C$7:$F$17,2)&lt;&gt;"-",VLOOKUP(Z26,'적격판정 최종'!$C$7:$F$17,2)&amp;" 엔젤클럽","-")</f>
        <v>-</v>
      </c>
      <c r="AR4" s="95"/>
      <c r="AS4" s="95"/>
      <c r="AT4" s="95"/>
      <c r="AU4" s="95"/>
      <c r="AV4" s="95"/>
      <c r="AW4" s="95"/>
      <c r="AX4" s="112"/>
      <c r="AY4" s="95" t="s">
        <v>66</v>
      </c>
      <c r="AZ4" s="95"/>
      <c r="BA4" s="93">
        <f ca="1">INDIRECT("'적격판정 최종'!"&amp;ADDRESS(6+AY26,1))</f>
        <v>3</v>
      </c>
      <c r="BB4" s="95"/>
      <c r="BC4" s="95" t="s">
        <v>67</v>
      </c>
      <c r="BD4" s="95"/>
      <c r="BE4" s="95"/>
      <c r="BF4" s="95" t="str">
        <f>VLOOKUP(AY26,'적격판정 최종'!$C$7:$F$17,4,FALSE)</f>
        <v xml:space="preserve">바름파트너스 </v>
      </c>
      <c r="BG4" s="112"/>
      <c r="BH4" s="112"/>
      <c r="BI4" s="95"/>
      <c r="BJ4" s="95"/>
      <c r="BK4" s="95"/>
      <c r="BL4" s="95" t="s">
        <v>68</v>
      </c>
      <c r="BM4" s="95"/>
      <c r="BN4" s="95"/>
      <c r="BO4" s="95"/>
      <c r="BP4" s="94" t="str">
        <f>IF(VLOOKUP(AY26,'적격판정 최종'!$C$7:$F$17,2)&lt;&gt;"-",VLOOKUP(AY26,'적격판정 최종'!$C$7:$F$17,2)&amp;" 엔젤클럽","-")</f>
        <v>-</v>
      </c>
      <c r="BQ4" s="95"/>
      <c r="BR4" s="95"/>
      <c r="BS4" s="95"/>
      <c r="BT4" s="95"/>
      <c r="BU4" s="95"/>
      <c r="BV4" s="95"/>
      <c r="BW4" s="112"/>
      <c r="BX4" s="95" t="s">
        <v>66</v>
      </c>
      <c r="BY4" s="95"/>
      <c r="BZ4" s="93">
        <f ca="1">INDIRECT("'적격판정 최종'!"&amp;ADDRESS(6+BX26,1))</f>
        <v>4</v>
      </c>
      <c r="CA4" s="95"/>
      <c r="CB4" s="95" t="s">
        <v>67</v>
      </c>
      <c r="CC4" s="95"/>
      <c r="CD4" s="95"/>
      <c r="CE4" s="95" t="str">
        <f>VLOOKUP(BX26,'적격판정 최종'!$C$7:$F$17,4,FALSE)</f>
        <v xml:space="preserve">썸타지 </v>
      </c>
      <c r="CF4" s="112"/>
      <c r="CG4" s="112"/>
      <c r="CH4" s="95"/>
      <c r="CI4" s="95"/>
      <c r="CJ4" s="95"/>
      <c r="CK4" s="95" t="s">
        <v>68</v>
      </c>
      <c r="CL4" s="95"/>
      <c r="CM4" s="95"/>
      <c r="CN4" s="95"/>
      <c r="CO4" s="94" t="str">
        <f>IF(VLOOKUP(BX26,'적격판정 최종'!$C$7:$F$17,2)&lt;&gt;"-",VLOOKUP(BX26,'적격판정 최종'!$C$7:$F$17,2)&amp;" 엔젤클럽","-")</f>
        <v>-</v>
      </c>
      <c r="CP4" s="95"/>
      <c r="CQ4" s="95"/>
      <c r="CR4" s="95"/>
      <c r="CS4" s="95"/>
      <c r="CT4" s="95"/>
      <c r="CU4" s="95"/>
      <c r="CV4" s="112"/>
      <c r="CW4" s="95" t="s">
        <v>66</v>
      </c>
      <c r="CX4" s="95"/>
      <c r="CY4" s="93">
        <f ca="1">INDIRECT("'적격판정 최종'!"&amp;ADDRESS(6+CW26,1))</f>
        <v>5</v>
      </c>
      <c r="CZ4" s="95"/>
      <c r="DA4" s="95" t="s">
        <v>67</v>
      </c>
      <c r="DB4" s="95"/>
      <c r="DC4" s="95"/>
      <c r="DD4" s="95" t="str">
        <f>VLOOKUP(CW26,'적격판정 최종'!$C$7:$F$17,4,FALSE)</f>
        <v xml:space="preserve">비아이씨컴퍼니 </v>
      </c>
      <c r="DE4" s="112"/>
      <c r="DF4" s="112"/>
      <c r="DG4" s="95"/>
      <c r="DH4" s="95"/>
      <c r="DI4" s="95"/>
      <c r="DJ4" s="95" t="s">
        <v>68</v>
      </c>
      <c r="DK4" s="95"/>
      <c r="DL4" s="95"/>
      <c r="DM4" s="95"/>
      <c r="DN4" s="94" t="str">
        <f>IF(VLOOKUP(CW26,'적격판정 최종'!$C$7:$F$17,2)&lt;&gt;"-",VLOOKUP(CW26,'적격판정 최종'!$C$7:$F$17,2)&amp;" 엔젤클럽","-")</f>
        <v>-</v>
      </c>
      <c r="DO4" s="95"/>
      <c r="DP4" s="95"/>
      <c r="DQ4" s="95"/>
      <c r="DR4" s="95"/>
      <c r="DS4" s="95"/>
      <c r="DT4" s="95"/>
      <c r="DU4" s="112"/>
      <c r="DV4" s="95" t="s">
        <v>66</v>
      </c>
      <c r="DW4" s="95"/>
      <c r="DX4" s="93">
        <f ca="1">INDIRECT("'적격판정 최종'!"&amp;ADDRESS(6+DV26,1))</f>
        <v>6</v>
      </c>
      <c r="DY4" s="95"/>
      <c r="DZ4" s="95" t="s">
        <v>67</v>
      </c>
      <c r="EA4" s="95"/>
      <c r="EB4" s="95"/>
      <c r="EC4" s="95" t="str">
        <f>VLOOKUP(DV26,'적격판정 최종'!$C$7:$F$17,4,FALSE)</f>
        <v xml:space="preserve"> 아토머스  </v>
      </c>
      <c r="ED4" s="112"/>
      <c r="EE4" s="112"/>
      <c r="EF4" s="95"/>
      <c r="EG4" s="95"/>
      <c r="EH4" s="95"/>
      <c r="EI4" s="95" t="s">
        <v>68</v>
      </c>
      <c r="EJ4" s="95"/>
      <c r="EK4" s="95"/>
      <c r="EL4" s="95"/>
      <c r="EM4" s="94" t="str">
        <f>IF(VLOOKUP(DV26,'적격판정 최종'!$C$7:$F$17,2)&lt;&gt;"-",VLOOKUP(DV26,'적격판정 최종'!$C$7:$F$17,2)&amp;" 엔젤클럽","-")</f>
        <v>-</v>
      </c>
      <c r="EN4" s="95"/>
      <c r="EO4" s="95"/>
      <c r="EP4" s="95"/>
      <c r="EQ4" s="95"/>
      <c r="ER4" s="95"/>
      <c r="ES4" s="95"/>
      <c r="ET4" s="112"/>
      <c r="EU4" s="95" t="s">
        <v>66</v>
      </c>
      <c r="EV4" s="95"/>
      <c r="EW4" s="93">
        <f ca="1">INDIRECT("'적격판정 최종'!"&amp;ADDRESS(6+EU26,1))</f>
        <v>7</v>
      </c>
      <c r="EX4" s="95"/>
      <c r="EY4" s="95" t="s">
        <v>67</v>
      </c>
      <c r="EZ4" s="95"/>
      <c r="FA4" s="95"/>
      <c r="FB4" s="95" t="str">
        <f>VLOOKUP(EU26,'적격판정 최종'!$C$7:$F$17,4,FALSE)</f>
        <v xml:space="preserve"> 르바르비에 </v>
      </c>
      <c r="FC4" s="112"/>
      <c r="FD4" s="112"/>
      <c r="FE4" s="95"/>
      <c r="FF4" s="95"/>
      <c r="FG4" s="95"/>
      <c r="FH4" s="95" t="s">
        <v>68</v>
      </c>
      <c r="FI4" s="95"/>
      <c r="FJ4" s="95"/>
      <c r="FK4" s="95"/>
      <c r="FL4" s="94" t="str">
        <f>IF(VLOOKUP(EU26,'적격판정 최종'!$C$7:$F$17,2)&lt;&gt;"-",VLOOKUP(EU26,'적격판정 최종'!$C$7:$F$17,2)&amp;" 엔젤투자클럽","-")</f>
        <v>-</v>
      </c>
      <c r="FM4" s="95"/>
      <c r="FN4" s="95"/>
      <c r="FO4" s="95"/>
      <c r="FP4" s="95"/>
      <c r="FQ4" s="95"/>
      <c r="FR4" s="95"/>
      <c r="FS4" s="112"/>
      <c r="FT4" s="95" t="s">
        <v>66</v>
      </c>
      <c r="FU4" s="95"/>
      <c r="FV4" s="93">
        <f ca="1">INDIRECT("'적격판정 최종'!"&amp;ADDRESS(6+FT26,1))</f>
        <v>8</v>
      </c>
      <c r="FW4" s="95"/>
      <c r="FX4" s="95" t="s">
        <v>67</v>
      </c>
      <c r="FY4" s="95"/>
      <c r="FZ4" s="95"/>
      <c r="GA4" s="95" t="str">
        <f>VLOOKUP(FT26,'적격판정 최종'!$C$7:$F$17,4,FALSE)</f>
        <v xml:space="preserve"> 르바르비에 </v>
      </c>
      <c r="GB4" s="112"/>
      <c r="GC4" s="112"/>
      <c r="GD4" s="95"/>
      <c r="GE4" s="95"/>
      <c r="GF4" s="95"/>
      <c r="GG4" s="95" t="s">
        <v>68</v>
      </c>
      <c r="GH4" s="95"/>
      <c r="GI4" s="95"/>
      <c r="GJ4" s="95"/>
      <c r="GK4" s="94" t="str">
        <f>IF(VLOOKUP(FT26,'적격판정 최종'!$C$7:$F$17,2)&lt;&gt;"-",VLOOKUP(FT26,'적격판정 최종'!$C$7:$F$17,2)&amp;" 엔젤클럽","-")</f>
        <v>-</v>
      </c>
      <c r="GL4" s="95"/>
      <c r="GM4" s="95"/>
      <c r="GN4" s="95"/>
      <c r="GO4" s="95"/>
      <c r="GP4" s="95"/>
      <c r="GQ4" s="95"/>
      <c r="GR4" s="112"/>
      <c r="GS4" s="95" t="s">
        <v>66</v>
      </c>
      <c r="GT4" s="95"/>
      <c r="GU4" s="93">
        <f ca="1">INDIRECT("'적격판정 최종'!"&amp;ADDRESS(6+GS26,1))</f>
        <v>9</v>
      </c>
      <c r="GV4" s="95"/>
      <c r="GW4" s="95" t="s">
        <v>67</v>
      </c>
      <c r="GX4" s="95"/>
      <c r="GY4" s="95"/>
      <c r="GZ4" s="95" t="str">
        <f>VLOOKUP(GS26,'적격판정 최종'!$C$7:$F$17,4,FALSE)</f>
        <v xml:space="preserve">클레슨 </v>
      </c>
      <c r="HA4" s="112"/>
      <c r="HB4" s="112"/>
      <c r="HC4" s="95"/>
      <c r="HD4" s="95"/>
      <c r="HE4" s="95"/>
      <c r="HF4" s="95" t="s">
        <v>68</v>
      </c>
      <c r="HG4" s="95"/>
      <c r="HH4" s="95"/>
      <c r="HI4" s="95"/>
      <c r="HJ4" s="94" t="str">
        <f>IF(VLOOKUP(GS26,'적격판정 최종'!$C$7:$F$17,2)&lt;&gt;"-",VLOOKUP(GS26,'적격판정 최종'!$C$7:$F$17,2)&amp;" 엔젤클럽","-")</f>
        <v>-</v>
      </c>
      <c r="HK4" s="95"/>
      <c r="HL4" s="95"/>
      <c r="HM4" s="95"/>
      <c r="HN4" s="95"/>
      <c r="HO4" s="95"/>
      <c r="HP4" s="95"/>
      <c r="HQ4" s="112"/>
      <c r="HR4" s="95" t="s">
        <v>66</v>
      </c>
      <c r="HS4" s="95"/>
      <c r="HT4" s="93">
        <f ca="1">INDIRECT("'적격판정 최종'!"&amp;ADDRESS(6+HR26,1))</f>
        <v>10</v>
      </c>
      <c r="HU4" s="95"/>
      <c r="HV4" s="95" t="s">
        <v>67</v>
      </c>
      <c r="HW4" s="95"/>
      <c r="HX4" s="95"/>
      <c r="HY4" s="95" t="str">
        <f>VLOOKUP(HR26,'적격판정 최종'!$C$7:$F$17,4,FALSE)</f>
        <v xml:space="preserve">손플레이어 </v>
      </c>
      <c r="HZ4" s="119"/>
      <c r="IA4" s="119"/>
      <c r="IB4" s="95"/>
      <c r="IC4" s="95"/>
      <c r="ID4" s="95"/>
      <c r="IE4" s="95" t="s">
        <v>68</v>
      </c>
      <c r="IF4" s="95"/>
      <c r="IG4" s="95"/>
      <c r="IH4" s="95"/>
      <c r="II4" s="94" t="str">
        <f>IF(VLOOKUP(HR26,'적격판정 최종'!$C$7:$F$17,2)&lt;&gt;"-",VLOOKUP(HR26,'적격판정 최종'!$C$7:$F$17,2)&amp;" 엔젤클럽","-")</f>
        <v>-</v>
      </c>
      <c r="IJ4" s="95"/>
      <c r="IK4" s="95"/>
      <c r="IL4" s="95"/>
      <c r="IM4" s="95"/>
      <c r="IN4" s="95"/>
      <c r="IO4" s="95"/>
      <c r="IP4" s="119"/>
      <c r="IQ4" s="95" t="s">
        <v>66</v>
      </c>
      <c r="IR4" s="95"/>
      <c r="IS4" s="93">
        <f ca="1">INDIRECT("'적격판정 최종'!"&amp;ADDRESS(6+IQ26,1))</f>
        <v>11</v>
      </c>
      <c r="IT4" s="95"/>
      <c r="IU4" s="95" t="s">
        <v>67</v>
      </c>
      <c r="IV4" s="95"/>
      <c r="IW4" s="95"/>
      <c r="IX4" s="95" t="str">
        <f>VLOOKUP(IQ26,'적격판정 최종'!$C$7:$F$17,4,FALSE)</f>
        <v xml:space="preserve">아샤그룹 </v>
      </c>
      <c r="IY4" s="156"/>
      <c r="IZ4" s="156"/>
      <c r="JA4" s="95"/>
      <c r="JB4" s="95"/>
      <c r="JC4" s="95"/>
      <c r="JD4" s="95" t="s">
        <v>68</v>
      </c>
      <c r="JE4" s="95"/>
      <c r="JF4" s="95"/>
      <c r="JG4" s="95"/>
      <c r="JH4" s="94" t="str">
        <f>IF(VLOOKUP(IQ26,'적격판정 최종'!$C$7:$F$17,2)&lt;&gt;"-",VLOOKUP(IQ26,'적격판정 최종'!$C$7:$F$17,2)&amp;" 엔젤클럽","-")</f>
        <v>-</v>
      </c>
      <c r="JI4" s="95"/>
      <c r="JJ4" s="95"/>
      <c r="JK4" s="95"/>
      <c r="JL4" s="95"/>
      <c r="JM4" s="95"/>
      <c r="JN4" s="95"/>
      <c r="JO4" s="156"/>
      <c r="JP4" s="95" t="s">
        <v>66</v>
      </c>
      <c r="JQ4" s="95"/>
      <c r="JR4" s="93">
        <f ca="1">INDIRECT("'적격판정 최종'!"&amp;ADDRESS(6+JP26,1))</f>
        <v>0</v>
      </c>
      <c r="JS4" s="95"/>
      <c r="JT4" s="95" t="s">
        <v>67</v>
      </c>
      <c r="JU4" s="95"/>
      <c r="JV4" s="95"/>
      <c r="JW4" s="95" t="e">
        <f>VLOOKUP(JP26,'적격판정 최종'!$C$7:$F$14,4,FALSE)</f>
        <v>#N/A</v>
      </c>
      <c r="JX4" s="158"/>
      <c r="JY4" s="158"/>
      <c r="JZ4" s="95"/>
      <c r="KA4" s="95"/>
      <c r="KB4" s="95"/>
      <c r="KC4" s="95" t="s">
        <v>68</v>
      </c>
      <c r="KD4" s="95"/>
      <c r="KE4" s="95"/>
      <c r="KF4" s="95"/>
      <c r="KG4" s="94" t="str">
        <f>IF(VLOOKUP(JP26,'적격판정 최종'!$C$7:$F$14,2)&lt;&gt;"-",VLOOKUP(JP26,'적격판정 최종'!$C$7:$F$14,2)&amp;" 엔젤클럽","-")</f>
        <v>-</v>
      </c>
      <c r="KH4" s="95"/>
      <c r="KI4" s="95"/>
      <c r="KJ4" s="95"/>
      <c r="KK4" s="95"/>
      <c r="KL4" s="95"/>
      <c r="KM4" s="95"/>
      <c r="KN4" s="158"/>
      <c r="KO4" s="95" t="s">
        <v>66</v>
      </c>
      <c r="KP4" s="95"/>
      <c r="KQ4" s="163">
        <f ca="1">INDIRECT("'적격판정 최종'!"&amp;ADDRESS(6+KO26,1))</f>
        <v>0</v>
      </c>
      <c r="KR4" s="95"/>
      <c r="KS4" s="95" t="s">
        <v>67</v>
      </c>
      <c r="KT4" s="95"/>
      <c r="KU4" s="95"/>
      <c r="KV4" s="95" t="e">
        <f>VLOOKUP(KO26,'적격판정 최종'!$C$7:$F$14,4,FALSE)</f>
        <v>#N/A</v>
      </c>
      <c r="KW4" s="161"/>
      <c r="KX4" s="161"/>
      <c r="KY4" s="95"/>
      <c r="KZ4" s="95"/>
      <c r="LA4" s="95"/>
      <c r="LB4" s="95" t="s">
        <v>68</v>
      </c>
      <c r="LC4" s="95"/>
      <c r="LD4" s="95"/>
      <c r="LE4" s="95"/>
      <c r="LF4" s="94" t="str">
        <f>IF(VLOOKUP(KO26,'적격판정 최종'!$C$7:$F$14,2)&lt;&gt;"-",VLOOKUP(KO26,'적격판정 최종'!$C$7:$F$14,2)&amp;" 엔젤클럽","-")</f>
        <v>-</v>
      </c>
      <c r="LG4" s="95"/>
      <c r="LH4" s="95"/>
      <c r="LI4" s="95"/>
      <c r="LJ4" s="95"/>
      <c r="LK4" s="95"/>
      <c r="LL4" s="95"/>
      <c r="LM4" s="161"/>
      <c r="LN4" s="95" t="s">
        <v>66</v>
      </c>
      <c r="LO4" s="95"/>
      <c r="LP4" s="182">
        <f ca="1">INDIRECT("'적격판정 최종'!"&amp;ADDRESS(6+LN26,1))</f>
        <v>0</v>
      </c>
      <c r="LQ4" s="95"/>
      <c r="LR4" s="95" t="s">
        <v>67</v>
      </c>
      <c r="LS4" s="95"/>
      <c r="LT4" s="95"/>
      <c r="LU4" s="95" t="e">
        <f>VLOOKUP(LN26,'적격판정 최종'!$C$7:$F$14,4,FALSE)</f>
        <v>#N/A</v>
      </c>
      <c r="LV4" s="181"/>
      <c r="LW4" s="181"/>
      <c r="LX4" s="95"/>
      <c r="LY4" s="95"/>
      <c r="LZ4" s="95"/>
      <c r="MA4" s="95" t="s">
        <v>68</v>
      </c>
      <c r="MB4" s="95"/>
      <c r="MC4" s="95"/>
      <c r="MD4" s="95"/>
      <c r="ME4" s="94" t="str">
        <f>IF(VLOOKUP(LN26,'적격판정 최종'!$C$7:$F$14,2)&lt;&gt;"-",VLOOKUP(LN26,'적격판정 최종'!$C$7:$F$14,2)&amp;" 엔젤클럽","-")</f>
        <v>-</v>
      </c>
      <c r="MF4" s="95"/>
      <c r="MG4" s="95"/>
      <c r="MH4" s="95"/>
      <c r="MI4" s="95"/>
      <c r="MJ4" s="95"/>
      <c r="MK4" s="95"/>
      <c r="ML4" s="181"/>
      <c r="MM4" s="95" t="s">
        <v>66</v>
      </c>
      <c r="MN4" s="95"/>
      <c r="MO4" s="182">
        <f ca="1">INDIRECT("'적격판정 최종'!"&amp;ADDRESS(6+MM26,1))</f>
        <v>0</v>
      </c>
      <c r="MP4" s="95"/>
      <c r="MQ4" s="95" t="s">
        <v>67</v>
      </c>
      <c r="MR4" s="95"/>
      <c r="MS4" s="95"/>
      <c r="MT4" s="95" t="e">
        <f>VLOOKUP(MM26,'적격판정 최종'!$C$7:$F$14,4,FALSE)</f>
        <v>#N/A</v>
      </c>
      <c r="MU4" s="181"/>
      <c r="MV4" s="181"/>
      <c r="MW4" s="95"/>
      <c r="MX4" s="95"/>
      <c r="MY4" s="95"/>
      <c r="MZ4" s="95" t="s">
        <v>68</v>
      </c>
      <c r="NA4" s="95"/>
      <c r="NB4" s="95"/>
      <c r="NC4" s="95"/>
      <c r="ND4" s="94" t="str">
        <f>IF(VLOOKUP(MM26,'적격판정 최종'!$C$7:$F$14,2)&lt;&gt;"-",VLOOKUP(MM26,'적격판정 최종'!$C$7:$F$14,2)&amp;" 엔젤클럽","-")</f>
        <v>-</v>
      </c>
      <c r="NE4" s="95"/>
      <c r="NF4" s="95"/>
      <c r="NG4" s="95"/>
      <c r="NH4" s="95"/>
      <c r="NI4" s="95"/>
      <c r="NJ4" s="95"/>
      <c r="NK4" s="181"/>
      <c r="NL4" s="95" t="s">
        <v>66</v>
      </c>
      <c r="NM4" s="95"/>
      <c r="NN4" s="182">
        <f ca="1">INDIRECT("'적격판정 최종'!"&amp;ADDRESS(6+NL26,1))</f>
        <v>0</v>
      </c>
      <c r="NO4" s="95"/>
      <c r="NP4" s="95" t="s">
        <v>67</v>
      </c>
      <c r="NQ4" s="95"/>
      <c r="NR4" s="95"/>
      <c r="NS4" s="95" t="e">
        <f>VLOOKUP(NL26,'적격판정 최종'!$C$7:$F$14,4,FALSE)</f>
        <v>#N/A</v>
      </c>
      <c r="NT4" s="181"/>
      <c r="NU4" s="181"/>
      <c r="NV4" s="95"/>
      <c r="NW4" s="95"/>
      <c r="NX4" s="95"/>
      <c r="NY4" s="95" t="s">
        <v>68</v>
      </c>
      <c r="NZ4" s="95"/>
      <c r="OA4" s="95"/>
      <c r="OB4" s="95"/>
      <c r="OC4" s="94" t="str">
        <f>IF(VLOOKUP(NL26,'적격판정 최종'!$C$7:$F$14,2)&lt;&gt;"-",VLOOKUP(NL26,'적격판정 최종'!$C$7:$F$14,2)&amp;" 엔젤클럽","-")</f>
        <v>-</v>
      </c>
      <c r="OD4" s="95"/>
      <c r="OE4" s="95"/>
      <c r="OF4" s="95"/>
      <c r="OG4" s="95"/>
      <c r="OH4" s="95"/>
      <c r="OI4" s="95"/>
      <c r="OJ4" s="181"/>
    </row>
    <row r="5" spans="1:400" s="33" customFormat="1" ht="24.95" customHeight="1">
      <c r="L5" s="95"/>
      <c r="M5" s="95"/>
      <c r="N5" s="96" t="s">
        <v>69</v>
      </c>
      <c r="O5" s="95"/>
      <c r="P5" s="95"/>
      <c r="R5" s="320" t="str">
        <f>VLOOKUP(A26,'적격판정 최종'!$C$7:$F$17,3)</f>
        <v xml:space="preserve"> 빅뱅엔젤스투자조합5호</v>
      </c>
      <c r="S5" s="321"/>
      <c r="T5" s="321"/>
      <c r="U5" s="321"/>
      <c r="V5" s="321"/>
      <c r="W5" s="321"/>
      <c r="X5" s="321"/>
      <c r="Y5" s="321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95"/>
      <c r="AL5" s="95"/>
      <c r="AM5" s="96" t="s">
        <v>69</v>
      </c>
      <c r="AN5" s="95"/>
      <c r="AO5" s="95"/>
      <c r="AP5" s="112"/>
      <c r="AQ5" s="320" t="str">
        <f>VLOOKUP(Z26,'적격판정 최종'!$C$7:$F$17,3)</f>
        <v xml:space="preserve"> 김현준, 임재은 </v>
      </c>
      <c r="AR5" s="321"/>
      <c r="AS5" s="321"/>
      <c r="AT5" s="321"/>
      <c r="AU5" s="321"/>
      <c r="AV5" s="321"/>
      <c r="AW5" s="321"/>
      <c r="AX5" s="321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95"/>
      <c r="BK5" s="95"/>
      <c r="BL5" s="96" t="s">
        <v>69</v>
      </c>
      <c r="BM5" s="95"/>
      <c r="BN5" s="95"/>
      <c r="BO5" s="112"/>
      <c r="BP5" s="329" t="str">
        <f>VLOOKUP(AY26,'적격판정 최종'!$C$7:$F$17,3)</f>
        <v xml:space="preserve"> 김상량 </v>
      </c>
      <c r="BQ5" s="330"/>
      <c r="BR5" s="330"/>
      <c r="BS5" s="330"/>
      <c r="BT5" s="330"/>
      <c r="BU5" s="330"/>
      <c r="BV5" s="330"/>
      <c r="BW5" s="330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95"/>
      <c r="CJ5" s="95"/>
      <c r="CK5" s="96" t="s">
        <v>69</v>
      </c>
      <c r="CL5" s="95"/>
      <c r="CM5" s="95"/>
      <c r="CN5" s="112"/>
      <c r="CO5" s="320" t="str">
        <f>VLOOKUP(BX26,'적격판정 최종'!$C$7:$F$17,3)</f>
        <v xml:space="preserve"> 임춘호, 김일토, 노양종, 이상용 </v>
      </c>
      <c r="CP5" s="321"/>
      <c r="CQ5" s="321"/>
      <c r="CR5" s="321"/>
      <c r="CS5" s="321"/>
      <c r="CT5" s="321"/>
      <c r="CU5" s="321"/>
      <c r="CV5" s="321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95"/>
      <c r="DI5" s="95"/>
      <c r="DJ5" s="96" t="s">
        <v>69</v>
      </c>
      <c r="DK5" s="95"/>
      <c r="DL5" s="95"/>
      <c r="DM5" s="112"/>
      <c r="DN5" s="320" t="str">
        <f>VLOOKUP(CW26,'적격판정 최종'!$C$7:$F$14,3)</f>
        <v xml:space="preserve"> 장재훈, 김지은 </v>
      </c>
      <c r="DO5" s="321"/>
      <c r="DP5" s="321"/>
      <c r="DQ5" s="321"/>
      <c r="DR5" s="321"/>
      <c r="DS5" s="321"/>
      <c r="DT5" s="321"/>
      <c r="DU5" s="321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95"/>
      <c r="EH5" s="95"/>
      <c r="EI5" s="96" t="s">
        <v>69</v>
      </c>
      <c r="EJ5" s="95"/>
      <c r="EK5" s="95"/>
      <c r="EL5" s="112"/>
      <c r="EM5" s="320" t="str">
        <f>VLOOKUP(DV26,'적격판정 최종'!$C$7:$F$17,3)</f>
        <v xml:space="preserve"> (재)서울특별시서울산업진흥원 </v>
      </c>
      <c r="EN5" s="321"/>
      <c r="EO5" s="321"/>
      <c r="EP5" s="321"/>
      <c r="EQ5" s="321"/>
      <c r="ER5" s="321"/>
      <c r="ES5" s="321"/>
      <c r="ET5" s="321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95"/>
      <c r="FG5" s="95"/>
      <c r="FH5" s="96" t="s">
        <v>69</v>
      </c>
      <c r="FI5" s="95"/>
      <c r="FJ5" s="95"/>
      <c r="FK5" s="112"/>
      <c r="FL5" s="320" t="str">
        <f>VLOOKUP(EU26,'적격판정 최종'!$C$7:$F$17,3)</f>
        <v xml:space="preserve"> 박현준 </v>
      </c>
      <c r="FM5" s="321"/>
      <c r="FN5" s="321"/>
      <c r="FO5" s="321"/>
      <c r="FP5" s="321"/>
      <c r="FQ5" s="321"/>
      <c r="FR5" s="321"/>
      <c r="FS5" s="321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95"/>
      <c r="GF5" s="95"/>
      <c r="GG5" s="96" t="s">
        <v>69</v>
      </c>
      <c r="GH5" s="95"/>
      <c r="GI5" s="95"/>
      <c r="GJ5" s="112"/>
      <c r="GK5" s="320" t="str">
        <f>VLOOKUP(FT26,'적격판정 최종'!$C$7:$F$17,3)</f>
        <v xml:space="preserve"> 문성복, 이성원 </v>
      </c>
      <c r="GL5" s="321"/>
      <c r="GM5" s="321"/>
      <c r="GN5" s="321"/>
      <c r="GO5" s="321"/>
      <c r="GP5" s="321"/>
      <c r="GQ5" s="321"/>
      <c r="GR5" s="321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95"/>
      <c r="HE5" s="95"/>
      <c r="HF5" s="96" t="s">
        <v>69</v>
      </c>
      <c r="HG5" s="95"/>
      <c r="HH5" s="95"/>
      <c r="HI5" s="112"/>
      <c r="HJ5" s="320" t="str">
        <f>VLOOKUP(GS26,'적격판정 최종'!$C$7:$F$17,3)</f>
        <v>더브릿지제1호사모투자조합</v>
      </c>
      <c r="HK5" s="321"/>
      <c r="HL5" s="321"/>
      <c r="HM5" s="321"/>
      <c r="HN5" s="321"/>
      <c r="HO5" s="321"/>
      <c r="HP5" s="321"/>
      <c r="HQ5" s="321"/>
      <c r="HR5" s="119"/>
      <c r="HS5" s="119"/>
      <c r="HT5" s="119"/>
      <c r="HU5" s="119"/>
      <c r="HV5" s="119"/>
      <c r="HW5" s="119"/>
      <c r="HX5" s="119"/>
      <c r="HY5" s="119"/>
      <c r="HZ5" s="119"/>
      <c r="IA5" s="119"/>
      <c r="IB5" s="119"/>
      <c r="IC5" s="95"/>
      <c r="ID5" s="95"/>
      <c r="IE5" s="96" t="s">
        <v>69</v>
      </c>
      <c r="IF5" s="95"/>
      <c r="IG5" s="95"/>
      <c r="IH5" s="119"/>
      <c r="II5" s="320" t="str">
        <f>VLOOKUP(HR26,'적격판정 최종'!$C$7:$F$17,3)</f>
        <v xml:space="preserve"> 김태영 </v>
      </c>
      <c r="IJ5" s="321"/>
      <c r="IK5" s="321"/>
      <c r="IL5" s="321"/>
      <c r="IM5" s="321"/>
      <c r="IN5" s="321"/>
      <c r="IO5" s="321"/>
      <c r="IP5" s="321"/>
      <c r="IQ5" s="156"/>
      <c r="IR5" s="156"/>
      <c r="IS5" s="156"/>
      <c r="IT5" s="156"/>
      <c r="IU5" s="156"/>
      <c r="IV5" s="156"/>
      <c r="IW5" s="156"/>
      <c r="IX5" s="156"/>
      <c r="IY5" s="156"/>
      <c r="IZ5" s="156"/>
      <c r="JA5" s="156"/>
      <c r="JB5" s="95"/>
      <c r="JC5" s="95"/>
      <c r="JD5" s="96" t="s">
        <v>69</v>
      </c>
      <c r="JE5" s="95"/>
      <c r="JF5" s="95"/>
      <c r="JG5" s="156"/>
      <c r="JH5" s="320" t="str">
        <f>VLOOKUP(IQ26,'적격판정 최종'!$C$7:$F$17,3)</f>
        <v xml:space="preserve"> 우원명 </v>
      </c>
      <c r="JI5" s="321"/>
      <c r="JJ5" s="321"/>
      <c r="JK5" s="321"/>
      <c r="JL5" s="321"/>
      <c r="JM5" s="321"/>
      <c r="JN5" s="321"/>
      <c r="JO5" s="321"/>
      <c r="JP5" s="158"/>
      <c r="JQ5" s="158"/>
      <c r="JR5" s="158"/>
      <c r="JS5" s="158"/>
      <c r="JT5" s="158"/>
      <c r="JU5" s="158"/>
      <c r="JV5" s="158"/>
      <c r="JW5" s="158"/>
      <c r="JX5" s="158"/>
      <c r="JY5" s="158"/>
      <c r="JZ5" s="158"/>
      <c r="KA5" s="95"/>
      <c r="KB5" s="95"/>
      <c r="KC5" s="96" t="s">
        <v>69</v>
      </c>
      <c r="KD5" s="95"/>
      <c r="KE5" s="95"/>
      <c r="KF5" s="158"/>
      <c r="KG5" s="320" t="str">
        <f>VLOOKUP(JP26,'적격판정 최종'!$C$7:$F$14,3)</f>
        <v xml:space="preserve"> 문성복, 이성원 </v>
      </c>
      <c r="KH5" s="321"/>
      <c r="KI5" s="321"/>
      <c r="KJ5" s="321"/>
      <c r="KK5" s="321"/>
      <c r="KL5" s="321"/>
      <c r="KM5" s="321"/>
      <c r="KN5" s="321"/>
      <c r="KO5" s="161"/>
      <c r="KP5" s="161"/>
      <c r="KQ5" s="161"/>
      <c r="KR5" s="161"/>
      <c r="KS5" s="161"/>
      <c r="KT5" s="161"/>
      <c r="KU5" s="161"/>
      <c r="KV5" s="161"/>
      <c r="KW5" s="161"/>
      <c r="KX5" s="161"/>
      <c r="KY5" s="161"/>
      <c r="KZ5" s="95"/>
      <c r="LA5" s="95"/>
      <c r="LB5" s="96" t="s">
        <v>69</v>
      </c>
      <c r="LC5" s="95"/>
      <c r="LD5" s="95"/>
      <c r="LE5" s="161"/>
      <c r="LF5" s="320" t="str">
        <f>VLOOKUP(KO26,'적격판정 최종'!$C$7:$F$14,3)</f>
        <v xml:space="preserve"> 문성복, 이성원 </v>
      </c>
      <c r="LG5" s="321"/>
      <c r="LH5" s="321"/>
      <c r="LI5" s="321"/>
      <c r="LJ5" s="321"/>
      <c r="LK5" s="321"/>
      <c r="LL5" s="321"/>
      <c r="LM5" s="321"/>
      <c r="LN5" s="181"/>
      <c r="LO5" s="181"/>
      <c r="LP5" s="181"/>
      <c r="LQ5" s="181"/>
      <c r="LR5" s="181"/>
      <c r="LS5" s="181"/>
      <c r="LT5" s="181"/>
      <c r="LU5" s="181"/>
      <c r="LV5" s="181"/>
      <c r="LW5" s="181"/>
      <c r="LX5" s="181"/>
      <c r="LY5" s="95"/>
      <c r="LZ5" s="95"/>
      <c r="MA5" s="96" t="s">
        <v>69</v>
      </c>
      <c r="MB5" s="95"/>
      <c r="MC5" s="95"/>
      <c r="MD5" s="181"/>
      <c r="ME5" s="320" t="str">
        <f>VLOOKUP(LN26,'적격판정 최종'!$C$7:$F$14,3)</f>
        <v xml:space="preserve"> 문성복, 이성원 </v>
      </c>
      <c r="MF5" s="321"/>
      <c r="MG5" s="321"/>
      <c r="MH5" s="321"/>
      <c r="MI5" s="321"/>
      <c r="MJ5" s="321"/>
      <c r="MK5" s="321"/>
      <c r="ML5" s="321"/>
      <c r="MM5" s="181"/>
      <c r="MN5" s="181"/>
      <c r="MO5" s="181"/>
      <c r="MP5" s="181"/>
      <c r="MQ5" s="181"/>
      <c r="MR5" s="181"/>
      <c r="MS5" s="181"/>
      <c r="MT5" s="181"/>
      <c r="MU5" s="181"/>
      <c r="MV5" s="181"/>
      <c r="MW5" s="181"/>
      <c r="MX5" s="95"/>
      <c r="MY5" s="95"/>
      <c r="MZ5" s="96" t="s">
        <v>69</v>
      </c>
      <c r="NA5" s="95"/>
      <c r="NB5" s="95"/>
      <c r="NC5" s="181"/>
      <c r="ND5" s="320" t="str">
        <f>VLOOKUP(MM26,'적격판정 최종'!$C$7:$F$14,3)</f>
        <v xml:space="preserve"> 문성복, 이성원 </v>
      </c>
      <c r="NE5" s="321"/>
      <c r="NF5" s="321"/>
      <c r="NG5" s="321"/>
      <c r="NH5" s="321"/>
      <c r="NI5" s="321"/>
      <c r="NJ5" s="321"/>
      <c r="NK5" s="321"/>
      <c r="NL5" s="181"/>
      <c r="NM5" s="181"/>
      <c r="NN5" s="181"/>
      <c r="NO5" s="181"/>
      <c r="NP5" s="181"/>
      <c r="NQ5" s="181"/>
      <c r="NR5" s="181"/>
      <c r="NS5" s="181"/>
      <c r="NT5" s="181"/>
      <c r="NU5" s="181"/>
      <c r="NV5" s="181"/>
      <c r="NW5" s="95"/>
      <c r="NX5" s="95"/>
      <c r="NY5" s="96" t="s">
        <v>69</v>
      </c>
      <c r="NZ5" s="95"/>
      <c r="OA5" s="95"/>
      <c r="OB5" s="181"/>
      <c r="OC5" s="320" t="str">
        <f>VLOOKUP(NL26,'적격판정 최종'!$C$7:$F$14,3)</f>
        <v xml:space="preserve"> 문성복, 이성원 </v>
      </c>
      <c r="OD5" s="321"/>
      <c r="OE5" s="321"/>
      <c r="OF5" s="321"/>
      <c r="OG5" s="321"/>
      <c r="OH5" s="321"/>
      <c r="OI5" s="321"/>
      <c r="OJ5" s="321"/>
    </row>
    <row r="6" spans="1:400" ht="18" customHeight="1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322"/>
      <c r="S6" s="322"/>
      <c r="T6" s="322"/>
      <c r="U6" s="322"/>
      <c r="V6" s="322"/>
      <c r="W6" s="322"/>
      <c r="X6" s="322"/>
      <c r="Y6" s="322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322"/>
      <c r="AR6" s="322"/>
      <c r="AS6" s="322"/>
      <c r="AT6" s="322"/>
      <c r="AU6" s="322"/>
      <c r="AV6" s="322"/>
      <c r="AW6" s="322"/>
      <c r="AX6" s="322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331"/>
      <c r="BQ6" s="331"/>
      <c r="BR6" s="331"/>
      <c r="BS6" s="331"/>
      <c r="BT6" s="331"/>
      <c r="BU6" s="331"/>
      <c r="BV6" s="331"/>
      <c r="BW6" s="331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322"/>
      <c r="CP6" s="322"/>
      <c r="CQ6" s="322"/>
      <c r="CR6" s="322"/>
      <c r="CS6" s="322"/>
      <c r="CT6" s="322"/>
      <c r="CU6" s="322"/>
      <c r="CV6" s="322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322"/>
      <c r="DO6" s="322"/>
      <c r="DP6" s="322"/>
      <c r="DQ6" s="322"/>
      <c r="DR6" s="322"/>
      <c r="DS6" s="322"/>
      <c r="DT6" s="322"/>
      <c r="DU6" s="322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322"/>
      <c r="EN6" s="322"/>
      <c r="EO6" s="322"/>
      <c r="EP6" s="322"/>
      <c r="EQ6" s="322"/>
      <c r="ER6" s="322"/>
      <c r="ES6" s="322"/>
      <c r="ET6" s="322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322"/>
      <c r="FM6" s="322"/>
      <c r="FN6" s="322"/>
      <c r="FO6" s="322"/>
      <c r="FP6" s="322"/>
      <c r="FQ6" s="322"/>
      <c r="FR6" s="322"/>
      <c r="FS6" s="322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322"/>
      <c r="GL6" s="322"/>
      <c r="GM6" s="322"/>
      <c r="GN6" s="322"/>
      <c r="GO6" s="322"/>
      <c r="GP6" s="322"/>
      <c r="GQ6" s="322"/>
      <c r="GR6" s="322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322"/>
      <c r="HK6" s="322"/>
      <c r="HL6" s="322"/>
      <c r="HM6" s="322"/>
      <c r="HN6" s="322"/>
      <c r="HO6" s="322"/>
      <c r="HP6" s="322"/>
      <c r="HQ6" s="322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322"/>
      <c r="IJ6" s="322"/>
      <c r="IK6" s="322"/>
      <c r="IL6" s="322"/>
      <c r="IM6" s="322"/>
      <c r="IN6" s="322"/>
      <c r="IO6" s="322"/>
      <c r="IP6" s="322"/>
      <c r="IQ6" s="95"/>
      <c r="IR6" s="95"/>
      <c r="IS6" s="95"/>
      <c r="IT6" s="95"/>
      <c r="IU6" s="95"/>
      <c r="IV6" s="95"/>
      <c r="IW6" s="95"/>
      <c r="IX6" s="95"/>
      <c r="IY6" s="95"/>
      <c r="IZ6" s="95"/>
      <c r="JA6" s="95"/>
      <c r="JB6" s="95"/>
      <c r="JC6" s="95"/>
      <c r="JD6" s="95"/>
      <c r="JE6" s="95"/>
      <c r="JF6" s="95"/>
      <c r="JG6" s="95"/>
      <c r="JH6" s="322"/>
      <c r="JI6" s="322"/>
      <c r="JJ6" s="322"/>
      <c r="JK6" s="322"/>
      <c r="JL6" s="322"/>
      <c r="JM6" s="322"/>
      <c r="JN6" s="322"/>
      <c r="JO6" s="322"/>
      <c r="JP6" s="95"/>
      <c r="JQ6" s="95"/>
      <c r="JR6" s="95"/>
      <c r="JS6" s="95"/>
      <c r="JT6" s="95"/>
      <c r="JU6" s="95"/>
      <c r="JV6" s="95"/>
      <c r="JW6" s="95"/>
      <c r="JX6" s="95"/>
      <c r="JY6" s="95"/>
      <c r="JZ6" s="95"/>
      <c r="KA6" s="95"/>
      <c r="KB6" s="95"/>
      <c r="KC6" s="95"/>
      <c r="KD6" s="95"/>
      <c r="KE6" s="95"/>
      <c r="KF6" s="95"/>
      <c r="KG6" s="322"/>
      <c r="KH6" s="322"/>
      <c r="KI6" s="322"/>
      <c r="KJ6" s="322"/>
      <c r="KK6" s="322"/>
      <c r="KL6" s="322"/>
      <c r="KM6" s="322"/>
      <c r="KN6" s="322"/>
      <c r="KO6" s="95"/>
      <c r="KP6" s="95"/>
      <c r="KQ6" s="95"/>
      <c r="KR6" s="95"/>
      <c r="KS6" s="95"/>
      <c r="KT6" s="95"/>
      <c r="KU6" s="95"/>
      <c r="KV6" s="95"/>
      <c r="KW6" s="95"/>
      <c r="KX6" s="95"/>
      <c r="KY6" s="95"/>
      <c r="KZ6" s="95"/>
      <c r="LA6" s="95"/>
      <c r="LB6" s="95"/>
      <c r="LC6" s="95"/>
      <c r="LD6" s="95"/>
      <c r="LE6" s="95"/>
      <c r="LF6" s="322"/>
      <c r="LG6" s="322"/>
      <c r="LH6" s="322"/>
      <c r="LI6" s="322"/>
      <c r="LJ6" s="322"/>
      <c r="LK6" s="322"/>
      <c r="LL6" s="322"/>
      <c r="LM6" s="322"/>
      <c r="LN6" s="95"/>
      <c r="LO6" s="95"/>
      <c r="LP6" s="95"/>
      <c r="LQ6" s="95"/>
      <c r="LR6" s="95"/>
      <c r="LS6" s="95"/>
      <c r="LT6" s="95"/>
      <c r="LU6" s="95"/>
      <c r="LV6" s="95"/>
      <c r="LW6" s="95"/>
      <c r="LX6" s="95"/>
      <c r="LY6" s="95"/>
      <c r="LZ6" s="95"/>
      <c r="MA6" s="95"/>
      <c r="MB6" s="95"/>
      <c r="MC6" s="95"/>
      <c r="MD6" s="95"/>
      <c r="ME6" s="322"/>
      <c r="MF6" s="322"/>
      <c r="MG6" s="322"/>
      <c r="MH6" s="322"/>
      <c r="MI6" s="322"/>
      <c r="MJ6" s="322"/>
      <c r="MK6" s="322"/>
      <c r="ML6" s="322"/>
      <c r="MM6" s="95"/>
      <c r="MN6" s="95"/>
      <c r="MO6" s="95"/>
      <c r="MP6" s="95"/>
      <c r="MQ6" s="95"/>
      <c r="MR6" s="95"/>
      <c r="MS6" s="95"/>
      <c r="MT6" s="95"/>
      <c r="MU6" s="95"/>
      <c r="MV6" s="95"/>
      <c r="MW6" s="95"/>
      <c r="MX6" s="95"/>
      <c r="MY6" s="95"/>
      <c r="MZ6" s="95"/>
      <c r="NA6" s="95"/>
      <c r="NB6" s="95"/>
      <c r="NC6" s="95"/>
      <c r="ND6" s="322"/>
      <c r="NE6" s="322"/>
      <c r="NF6" s="322"/>
      <c r="NG6" s="322"/>
      <c r="NH6" s="322"/>
      <c r="NI6" s="322"/>
      <c r="NJ6" s="322"/>
      <c r="NK6" s="322"/>
      <c r="NL6" s="95"/>
      <c r="NM6" s="95"/>
      <c r="NN6" s="95"/>
      <c r="NO6" s="95"/>
      <c r="NP6" s="95"/>
      <c r="NQ6" s="95"/>
      <c r="NR6" s="95"/>
      <c r="NS6" s="95"/>
      <c r="NT6" s="95"/>
      <c r="NU6" s="95"/>
      <c r="NV6" s="95"/>
      <c r="NW6" s="95"/>
      <c r="NX6" s="95"/>
      <c r="NY6" s="95"/>
      <c r="NZ6" s="95"/>
      <c r="OA6" s="95"/>
      <c r="OB6" s="95"/>
      <c r="OC6" s="322"/>
      <c r="OD6" s="322"/>
      <c r="OE6" s="322"/>
      <c r="OF6" s="322"/>
      <c r="OG6" s="322"/>
      <c r="OH6" s="322"/>
      <c r="OI6" s="322"/>
      <c r="OJ6" s="322"/>
    </row>
    <row r="7" spans="1:400" ht="24.95" customHeight="1">
      <c r="A7" s="301" t="s">
        <v>242</v>
      </c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 t="s">
        <v>1</v>
      </c>
      <c r="P7" s="301"/>
      <c r="Q7" s="298">
        <v>60</v>
      </c>
      <c r="R7" s="298"/>
      <c r="S7" s="298"/>
      <c r="T7" s="299" t="s">
        <v>243</v>
      </c>
      <c r="U7" s="300"/>
      <c r="V7" s="302">
        <f>VLOOKUP(A26,'적격판정 최종'!$C$7:$K$17,8)+VLOOKUP(A26,'적격판정 최종'!$C$7:$K$17,9)</f>
        <v>31.6</v>
      </c>
      <c r="W7" s="303"/>
      <c r="X7" s="303"/>
      <c r="Y7" s="304"/>
      <c r="Z7" s="301" t="s">
        <v>242</v>
      </c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 t="s">
        <v>1</v>
      </c>
      <c r="AO7" s="301"/>
      <c r="AP7" s="298">
        <v>60</v>
      </c>
      <c r="AQ7" s="298"/>
      <c r="AR7" s="298"/>
      <c r="AS7" s="299" t="s">
        <v>243</v>
      </c>
      <c r="AT7" s="300"/>
      <c r="AU7" s="302">
        <f>VLOOKUP(Z26,'적격판정 최종'!$C$7:$K$17,8)+VLOOKUP(Z26,'적격판정 최종'!$C$7:$K$17,9)</f>
        <v>32</v>
      </c>
      <c r="AV7" s="303"/>
      <c r="AW7" s="303"/>
      <c r="AX7" s="304"/>
      <c r="AY7" s="301" t="s">
        <v>242</v>
      </c>
      <c r="AZ7" s="301"/>
      <c r="BA7" s="301"/>
      <c r="BB7" s="301"/>
      <c r="BC7" s="301"/>
      <c r="BD7" s="301"/>
      <c r="BE7" s="301"/>
      <c r="BF7" s="301"/>
      <c r="BG7" s="301"/>
      <c r="BH7" s="301"/>
      <c r="BI7" s="301"/>
      <c r="BJ7" s="301"/>
      <c r="BK7" s="301"/>
      <c r="BL7" s="301"/>
      <c r="BM7" s="301" t="s">
        <v>1</v>
      </c>
      <c r="BN7" s="301"/>
      <c r="BO7" s="298">
        <v>60</v>
      </c>
      <c r="BP7" s="298"/>
      <c r="BQ7" s="298"/>
      <c r="BR7" s="299" t="s">
        <v>243</v>
      </c>
      <c r="BS7" s="300"/>
      <c r="BT7" s="302">
        <f>VLOOKUP(AY26,'적격판정 최종'!$C$7:$K$17,8)+VLOOKUP(AY26,'적격판정 최종'!$C$7:$K$17,9)</f>
        <v>33.6</v>
      </c>
      <c r="BU7" s="303"/>
      <c r="BV7" s="303"/>
      <c r="BW7" s="304"/>
      <c r="BX7" s="301" t="s">
        <v>242</v>
      </c>
      <c r="BY7" s="301"/>
      <c r="BZ7" s="301"/>
      <c r="CA7" s="301"/>
      <c r="CB7" s="301"/>
      <c r="CC7" s="301"/>
      <c r="CD7" s="301"/>
      <c r="CE7" s="301"/>
      <c r="CF7" s="301"/>
      <c r="CG7" s="301"/>
      <c r="CH7" s="301"/>
      <c r="CI7" s="301"/>
      <c r="CJ7" s="301"/>
      <c r="CK7" s="301"/>
      <c r="CL7" s="301" t="s">
        <v>1</v>
      </c>
      <c r="CM7" s="301"/>
      <c r="CN7" s="298">
        <v>60</v>
      </c>
      <c r="CO7" s="298"/>
      <c r="CP7" s="298"/>
      <c r="CQ7" s="299" t="s">
        <v>243</v>
      </c>
      <c r="CR7" s="300"/>
      <c r="CS7" s="302">
        <f>VLOOKUP(BX26,'적격판정 최종'!$C$7:$K$17,8)+VLOOKUP(BX26,'적격판정 최종'!$C$7:$K$17,9)</f>
        <v>32.4</v>
      </c>
      <c r="CT7" s="303"/>
      <c r="CU7" s="303"/>
      <c r="CV7" s="304"/>
      <c r="CW7" s="301" t="s">
        <v>242</v>
      </c>
      <c r="CX7" s="301"/>
      <c r="CY7" s="301"/>
      <c r="CZ7" s="301"/>
      <c r="DA7" s="301"/>
      <c r="DB7" s="301"/>
      <c r="DC7" s="301"/>
      <c r="DD7" s="301"/>
      <c r="DE7" s="301"/>
      <c r="DF7" s="301"/>
      <c r="DG7" s="301"/>
      <c r="DH7" s="301"/>
      <c r="DI7" s="301"/>
      <c r="DJ7" s="301"/>
      <c r="DK7" s="301" t="s">
        <v>1</v>
      </c>
      <c r="DL7" s="301"/>
      <c r="DM7" s="298">
        <v>60</v>
      </c>
      <c r="DN7" s="298"/>
      <c r="DO7" s="298"/>
      <c r="DP7" s="299" t="s">
        <v>243</v>
      </c>
      <c r="DQ7" s="300"/>
      <c r="DR7" s="302">
        <f>VLOOKUP(CW26,'적격판정 최종'!$C$7:$K$17,8)+VLOOKUP(CW26,'적격판정 최종'!$C$7:$K$17,9)</f>
        <v>30</v>
      </c>
      <c r="DS7" s="303"/>
      <c r="DT7" s="303"/>
      <c r="DU7" s="304"/>
      <c r="DV7" s="301" t="s">
        <v>242</v>
      </c>
      <c r="DW7" s="301"/>
      <c r="DX7" s="301"/>
      <c r="DY7" s="301"/>
      <c r="DZ7" s="301"/>
      <c r="EA7" s="301"/>
      <c r="EB7" s="301"/>
      <c r="EC7" s="301"/>
      <c r="ED7" s="301"/>
      <c r="EE7" s="301"/>
      <c r="EF7" s="301"/>
      <c r="EG7" s="301"/>
      <c r="EH7" s="301"/>
      <c r="EI7" s="301"/>
      <c r="EJ7" s="301" t="s">
        <v>1</v>
      </c>
      <c r="EK7" s="301"/>
      <c r="EL7" s="298">
        <v>60</v>
      </c>
      <c r="EM7" s="298"/>
      <c r="EN7" s="298"/>
      <c r="EO7" s="299" t="s">
        <v>243</v>
      </c>
      <c r="EP7" s="300"/>
      <c r="EQ7" s="302">
        <f>VLOOKUP(DV26,'적격판정 최종'!$C$7:$K$17,8)+VLOOKUP(DV26,'적격판정 최종'!$C$7:$K$17,9)</f>
        <v>38.4</v>
      </c>
      <c r="ER7" s="303"/>
      <c r="ES7" s="303"/>
      <c r="ET7" s="304"/>
      <c r="EU7" s="301" t="s">
        <v>242</v>
      </c>
      <c r="EV7" s="301"/>
      <c r="EW7" s="301"/>
      <c r="EX7" s="301"/>
      <c r="EY7" s="301"/>
      <c r="EZ7" s="301"/>
      <c r="FA7" s="301"/>
      <c r="FB7" s="301"/>
      <c r="FC7" s="301"/>
      <c r="FD7" s="301"/>
      <c r="FE7" s="301"/>
      <c r="FF7" s="301"/>
      <c r="FG7" s="301"/>
      <c r="FH7" s="301"/>
      <c r="FI7" s="301" t="s">
        <v>1</v>
      </c>
      <c r="FJ7" s="301"/>
      <c r="FK7" s="298">
        <v>60</v>
      </c>
      <c r="FL7" s="298"/>
      <c r="FM7" s="298"/>
      <c r="FN7" s="299" t="s">
        <v>243</v>
      </c>
      <c r="FO7" s="300"/>
      <c r="FP7" s="302">
        <f>VLOOKUP(EU26,'적격판정 최종'!$C$7:$K$17,8)+VLOOKUP(EU26,'적격판정 최종'!$C$7:$K$17,9)</f>
        <v>41.400000000000006</v>
      </c>
      <c r="FQ7" s="303"/>
      <c r="FR7" s="303"/>
      <c r="FS7" s="304"/>
      <c r="FT7" s="301" t="s">
        <v>242</v>
      </c>
      <c r="FU7" s="301"/>
      <c r="FV7" s="301"/>
      <c r="FW7" s="301"/>
      <c r="FX7" s="301"/>
      <c r="FY7" s="301"/>
      <c r="FZ7" s="301"/>
      <c r="GA7" s="301"/>
      <c r="GB7" s="301"/>
      <c r="GC7" s="301"/>
      <c r="GD7" s="301"/>
      <c r="GE7" s="301"/>
      <c r="GF7" s="301"/>
      <c r="GG7" s="301"/>
      <c r="GH7" s="301" t="s">
        <v>1</v>
      </c>
      <c r="GI7" s="301"/>
      <c r="GJ7" s="298">
        <v>60</v>
      </c>
      <c r="GK7" s="298"/>
      <c r="GL7" s="298"/>
      <c r="GM7" s="299" t="s">
        <v>243</v>
      </c>
      <c r="GN7" s="300"/>
      <c r="GO7" s="302">
        <f>VLOOKUP(FT26,'적격판정 최종'!$C$7:$K$17,8)+VLOOKUP(FT26,'적격판정 최종'!$C$7:$K$17,9)</f>
        <v>36.599999999999994</v>
      </c>
      <c r="GP7" s="303"/>
      <c r="GQ7" s="303"/>
      <c r="GR7" s="304"/>
      <c r="GS7" s="301" t="s">
        <v>242</v>
      </c>
      <c r="GT7" s="301"/>
      <c r="GU7" s="301"/>
      <c r="GV7" s="301"/>
      <c r="GW7" s="301"/>
      <c r="GX7" s="301"/>
      <c r="GY7" s="301"/>
      <c r="GZ7" s="301"/>
      <c r="HA7" s="301"/>
      <c r="HB7" s="301"/>
      <c r="HC7" s="301"/>
      <c r="HD7" s="301"/>
      <c r="HE7" s="301"/>
      <c r="HF7" s="301"/>
      <c r="HG7" s="301" t="s">
        <v>1</v>
      </c>
      <c r="HH7" s="301"/>
      <c r="HI7" s="298">
        <v>60</v>
      </c>
      <c r="HJ7" s="298"/>
      <c r="HK7" s="298"/>
      <c r="HL7" s="299" t="s">
        <v>243</v>
      </c>
      <c r="HM7" s="300"/>
      <c r="HN7" s="302">
        <f>VLOOKUP(GS26,'적격판정 최종'!$C$7:$K$17,8)+VLOOKUP(GS26,'적격판정 최종'!$C$7:$K$17,9)</f>
        <v>32</v>
      </c>
      <c r="HO7" s="303"/>
      <c r="HP7" s="303"/>
      <c r="HQ7" s="304"/>
      <c r="HR7" s="301" t="s">
        <v>242</v>
      </c>
      <c r="HS7" s="301"/>
      <c r="HT7" s="301"/>
      <c r="HU7" s="301"/>
      <c r="HV7" s="301"/>
      <c r="HW7" s="301"/>
      <c r="HX7" s="301"/>
      <c r="HY7" s="301"/>
      <c r="HZ7" s="301"/>
      <c r="IA7" s="301"/>
      <c r="IB7" s="301"/>
      <c r="IC7" s="301"/>
      <c r="ID7" s="301"/>
      <c r="IE7" s="301"/>
      <c r="IF7" s="301" t="s">
        <v>1</v>
      </c>
      <c r="IG7" s="301"/>
      <c r="IH7" s="298">
        <v>60</v>
      </c>
      <c r="II7" s="298"/>
      <c r="IJ7" s="298"/>
      <c r="IK7" s="299" t="s">
        <v>243</v>
      </c>
      <c r="IL7" s="300"/>
      <c r="IM7" s="302">
        <f>VLOOKUP(HR26,'적격판정 최종'!$C$7:$K$17,8)+VLOOKUP(HR26,'적격판정 최종'!$C$7:$K$17,9)</f>
        <v>35</v>
      </c>
      <c r="IN7" s="303"/>
      <c r="IO7" s="303"/>
      <c r="IP7" s="304"/>
      <c r="IQ7" s="301" t="s">
        <v>242</v>
      </c>
      <c r="IR7" s="301"/>
      <c r="IS7" s="301"/>
      <c r="IT7" s="301"/>
      <c r="IU7" s="301"/>
      <c r="IV7" s="301"/>
      <c r="IW7" s="301"/>
      <c r="IX7" s="301"/>
      <c r="IY7" s="301"/>
      <c r="IZ7" s="301"/>
      <c r="JA7" s="301"/>
      <c r="JB7" s="301"/>
      <c r="JC7" s="301"/>
      <c r="JD7" s="301"/>
      <c r="JE7" s="301" t="s">
        <v>1</v>
      </c>
      <c r="JF7" s="301"/>
      <c r="JG7" s="298">
        <v>60</v>
      </c>
      <c r="JH7" s="298"/>
      <c r="JI7" s="298"/>
      <c r="JJ7" s="299" t="s">
        <v>243</v>
      </c>
      <c r="JK7" s="300"/>
      <c r="JL7" s="302">
        <f>VLOOKUP(IQ26,'적격판정 최종'!$C$7:$K$17,8)+VLOOKUP(IQ26,'적격판정 최종'!$C$7:$K$17,9)</f>
        <v>42.4</v>
      </c>
      <c r="JM7" s="303"/>
      <c r="JN7" s="303"/>
      <c r="JO7" s="304"/>
      <c r="JP7" s="301" t="s">
        <v>242</v>
      </c>
      <c r="JQ7" s="301"/>
      <c r="JR7" s="301"/>
      <c r="JS7" s="301"/>
      <c r="JT7" s="301"/>
      <c r="JU7" s="301"/>
      <c r="JV7" s="301"/>
      <c r="JW7" s="301"/>
      <c r="JX7" s="301"/>
      <c r="JY7" s="301"/>
      <c r="JZ7" s="301"/>
      <c r="KA7" s="301"/>
      <c r="KB7" s="301"/>
      <c r="KC7" s="301"/>
      <c r="KD7" s="301" t="s">
        <v>1</v>
      </c>
      <c r="KE7" s="301"/>
      <c r="KF7" s="298">
        <v>60</v>
      </c>
      <c r="KG7" s="298"/>
      <c r="KH7" s="298"/>
      <c r="KI7" s="299" t="s">
        <v>243</v>
      </c>
      <c r="KJ7" s="300"/>
      <c r="KK7" s="295">
        <f>VLOOKUP(JP26,'적격판정 최종'!$C$7:$K$14,8)+VLOOKUP(JP26,'적격판정 최종'!$C$7:$K$14,9)</f>
        <v>36.599999999999994</v>
      </c>
      <c r="KL7" s="296"/>
      <c r="KM7" s="296"/>
      <c r="KN7" s="297"/>
      <c r="KO7" s="301" t="s">
        <v>242</v>
      </c>
      <c r="KP7" s="301"/>
      <c r="KQ7" s="301"/>
      <c r="KR7" s="301"/>
      <c r="KS7" s="301"/>
      <c r="KT7" s="301"/>
      <c r="KU7" s="301"/>
      <c r="KV7" s="301"/>
      <c r="KW7" s="301"/>
      <c r="KX7" s="301"/>
      <c r="KY7" s="301"/>
      <c r="KZ7" s="301"/>
      <c r="LA7" s="301"/>
      <c r="LB7" s="301"/>
      <c r="LC7" s="301" t="s">
        <v>1</v>
      </c>
      <c r="LD7" s="301"/>
      <c r="LE7" s="298">
        <v>60</v>
      </c>
      <c r="LF7" s="298"/>
      <c r="LG7" s="298"/>
      <c r="LH7" s="299" t="s">
        <v>243</v>
      </c>
      <c r="LI7" s="300"/>
      <c r="LJ7" s="295">
        <f>VLOOKUP(KO26,'적격판정 최종'!$C$7:$K$14,8)+VLOOKUP(KO26,'적격판정 최종'!$C$7:$K$14,9)</f>
        <v>36.599999999999994</v>
      </c>
      <c r="LK7" s="296"/>
      <c r="LL7" s="296"/>
      <c r="LM7" s="297"/>
      <c r="LN7" s="301" t="s">
        <v>242</v>
      </c>
      <c r="LO7" s="301"/>
      <c r="LP7" s="301"/>
      <c r="LQ7" s="301"/>
      <c r="LR7" s="301"/>
      <c r="LS7" s="301"/>
      <c r="LT7" s="301"/>
      <c r="LU7" s="301"/>
      <c r="LV7" s="301"/>
      <c r="LW7" s="301"/>
      <c r="LX7" s="301"/>
      <c r="LY7" s="301"/>
      <c r="LZ7" s="301"/>
      <c r="MA7" s="301"/>
      <c r="MB7" s="301" t="s">
        <v>1</v>
      </c>
      <c r="MC7" s="301"/>
      <c r="MD7" s="298">
        <v>60</v>
      </c>
      <c r="ME7" s="298"/>
      <c r="MF7" s="298"/>
      <c r="MG7" s="299" t="s">
        <v>243</v>
      </c>
      <c r="MH7" s="300"/>
      <c r="MI7" s="295">
        <f>VLOOKUP(LN26,'적격판정 최종'!$C$7:$K$14,8)+VLOOKUP(LN26,'적격판정 최종'!$C$7:$K$14,9)</f>
        <v>36.599999999999994</v>
      </c>
      <c r="MJ7" s="296"/>
      <c r="MK7" s="296"/>
      <c r="ML7" s="297"/>
      <c r="MM7" s="301" t="s">
        <v>242</v>
      </c>
      <c r="MN7" s="301"/>
      <c r="MO7" s="301"/>
      <c r="MP7" s="301"/>
      <c r="MQ7" s="301"/>
      <c r="MR7" s="301"/>
      <c r="MS7" s="301"/>
      <c r="MT7" s="301"/>
      <c r="MU7" s="301"/>
      <c r="MV7" s="301"/>
      <c r="MW7" s="301"/>
      <c r="MX7" s="301"/>
      <c r="MY7" s="301"/>
      <c r="MZ7" s="301"/>
      <c r="NA7" s="301" t="s">
        <v>1</v>
      </c>
      <c r="NB7" s="301"/>
      <c r="NC7" s="298">
        <v>60</v>
      </c>
      <c r="ND7" s="298"/>
      <c r="NE7" s="298"/>
      <c r="NF7" s="299" t="s">
        <v>243</v>
      </c>
      <c r="NG7" s="300"/>
      <c r="NH7" s="295">
        <f>VLOOKUP(MM26,'적격판정 최종'!$C$7:$K$14,8)+VLOOKUP(MM26,'적격판정 최종'!$C$7:$K$14,9)</f>
        <v>36.599999999999994</v>
      </c>
      <c r="NI7" s="296"/>
      <c r="NJ7" s="296"/>
      <c r="NK7" s="297"/>
      <c r="NL7" s="301" t="s">
        <v>242</v>
      </c>
      <c r="NM7" s="301"/>
      <c r="NN7" s="301"/>
      <c r="NO7" s="301"/>
      <c r="NP7" s="301"/>
      <c r="NQ7" s="301"/>
      <c r="NR7" s="301"/>
      <c r="NS7" s="301"/>
      <c r="NT7" s="301"/>
      <c r="NU7" s="301"/>
      <c r="NV7" s="301"/>
      <c r="NW7" s="301"/>
      <c r="NX7" s="301"/>
      <c r="NY7" s="301"/>
      <c r="NZ7" s="301" t="s">
        <v>1</v>
      </c>
      <c r="OA7" s="301"/>
      <c r="OB7" s="298">
        <v>60</v>
      </c>
      <c r="OC7" s="298"/>
      <c r="OD7" s="298"/>
      <c r="OE7" s="299" t="s">
        <v>243</v>
      </c>
      <c r="OF7" s="300"/>
      <c r="OG7" s="295">
        <f>VLOOKUP(NL26,'적격판정 최종'!$C$7:$K$14,8)+VLOOKUP(NL26,'적격판정 최종'!$C$7:$K$14,9)</f>
        <v>36.599999999999994</v>
      </c>
      <c r="OH7" s="296"/>
      <c r="OI7" s="296"/>
      <c r="OJ7" s="297"/>
    </row>
    <row r="8" spans="1:400" ht="22.5" customHeight="1">
      <c r="A8" s="301" t="s">
        <v>30</v>
      </c>
      <c r="B8" s="301"/>
      <c r="C8" s="301"/>
      <c r="D8" s="301"/>
      <c r="E8" s="301"/>
      <c r="F8" s="301"/>
      <c r="G8" s="301"/>
      <c r="H8" s="301" t="s">
        <v>30</v>
      </c>
      <c r="I8" s="301"/>
      <c r="J8" s="301"/>
      <c r="K8" s="301"/>
      <c r="L8" s="301"/>
      <c r="M8" s="301"/>
      <c r="N8" s="301"/>
      <c r="O8" s="301" t="s">
        <v>31</v>
      </c>
      <c r="P8" s="301"/>
      <c r="Q8" s="301" t="s">
        <v>32</v>
      </c>
      <c r="R8" s="301"/>
      <c r="S8" s="301"/>
      <c r="T8" s="301"/>
      <c r="U8" s="301"/>
      <c r="V8" s="323" t="s">
        <v>33</v>
      </c>
      <c r="W8" s="324"/>
      <c r="X8" s="324"/>
      <c r="Y8" s="325"/>
      <c r="Z8" s="301" t="s">
        <v>0</v>
      </c>
      <c r="AA8" s="301"/>
      <c r="AB8" s="301"/>
      <c r="AC8" s="301"/>
      <c r="AD8" s="301"/>
      <c r="AE8" s="301"/>
      <c r="AF8" s="301"/>
      <c r="AG8" s="301" t="s">
        <v>0</v>
      </c>
      <c r="AH8" s="301"/>
      <c r="AI8" s="301"/>
      <c r="AJ8" s="301"/>
      <c r="AK8" s="301"/>
      <c r="AL8" s="301"/>
      <c r="AM8" s="301"/>
      <c r="AN8" s="301" t="s">
        <v>1</v>
      </c>
      <c r="AO8" s="301"/>
      <c r="AP8" s="301" t="s">
        <v>2</v>
      </c>
      <c r="AQ8" s="301"/>
      <c r="AR8" s="301"/>
      <c r="AS8" s="301"/>
      <c r="AT8" s="301"/>
      <c r="AU8" s="323" t="s">
        <v>33</v>
      </c>
      <c r="AV8" s="324"/>
      <c r="AW8" s="324"/>
      <c r="AX8" s="325"/>
      <c r="AY8" s="301" t="s">
        <v>0</v>
      </c>
      <c r="AZ8" s="301"/>
      <c r="BA8" s="301"/>
      <c r="BB8" s="301"/>
      <c r="BC8" s="301"/>
      <c r="BD8" s="301"/>
      <c r="BE8" s="301"/>
      <c r="BF8" s="301" t="s">
        <v>0</v>
      </c>
      <c r="BG8" s="301"/>
      <c r="BH8" s="301"/>
      <c r="BI8" s="301"/>
      <c r="BJ8" s="301"/>
      <c r="BK8" s="301"/>
      <c r="BL8" s="301"/>
      <c r="BM8" s="301" t="s">
        <v>1</v>
      </c>
      <c r="BN8" s="301"/>
      <c r="BO8" s="301" t="s">
        <v>2</v>
      </c>
      <c r="BP8" s="301"/>
      <c r="BQ8" s="301"/>
      <c r="BR8" s="301"/>
      <c r="BS8" s="301"/>
      <c r="BT8" s="323" t="s">
        <v>33</v>
      </c>
      <c r="BU8" s="324"/>
      <c r="BV8" s="324"/>
      <c r="BW8" s="325"/>
      <c r="BX8" s="301" t="s">
        <v>0</v>
      </c>
      <c r="BY8" s="301"/>
      <c r="BZ8" s="301"/>
      <c r="CA8" s="301"/>
      <c r="CB8" s="301"/>
      <c r="CC8" s="301"/>
      <c r="CD8" s="301"/>
      <c r="CE8" s="301" t="s">
        <v>0</v>
      </c>
      <c r="CF8" s="301"/>
      <c r="CG8" s="301"/>
      <c r="CH8" s="301"/>
      <c r="CI8" s="301"/>
      <c r="CJ8" s="301"/>
      <c r="CK8" s="301"/>
      <c r="CL8" s="301" t="s">
        <v>1</v>
      </c>
      <c r="CM8" s="301"/>
      <c r="CN8" s="301" t="s">
        <v>2</v>
      </c>
      <c r="CO8" s="301"/>
      <c r="CP8" s="301"/>
      <c r="CQ8" s="301"/>
      <c r="CR8" s="301"/>
      <c r="CS8" s="323" t="s">
        <v>33</v>
      </c>
      <c r="CT8" s="324"/>
      <c r="CU8" s="324"/>
      <c r="CV8" s="325"/>
      <c r="CW8" s="301" t="s">
        <v>0</v>
      </c>
      <c r="CX8" s="301"/>
      <c r="CY8" s="301"/>
      <c r="CZ8" s="301"/>
      <c r="DA8" s="301"/>
      <c r="DB8" s="301"/>
      <c r="DC8" s="301"/>
      <c r="DD8" s="301" t="s">
        <v>0</v>
      </c>
      <c r="DE8" s="301"/>
      <c r="DF8" s="301"/>
      <c r="DG8" s="301"/>
      <c r="DH8" s="301"/>
      <c r="DI8" s="301"/>
      <c r="DJ8" s="301"/>
      <c r="DK8" s="301" t="s">
        <v>1</v>
      </c>
      <c r="DL8" s="301"/>
      <c r="DM8" s="301" t="s">
        <v>2</v>
      </c>
      <c r="DN8" s="301"/>
      <c r="DO8" s="301"/>
      <c r="DP8" s="301"/>
      <c r="DQ8" s="301"/>
      <c r="DR8" s="323" t="s">
        <v>33</v>
      </c>
      <c r="DS8" s="324"/>
      <c r="DT8" s="324"/>
      <c r="DU8" s="325"/>
      <c r="DV8" s="301" t="s">
        <v>0</v>
      </c>
      <c r="DW8" s="301"/>
      <c r="DX8" s="301"/>
      <c r="DY8" s="301"/>
      <c r="DZ8" s="301"/>
      <c r="EA8" s="301"/>
      <c r="EB8" s="301"/>
      <c r="EC8" s="301" t="s">
        <v>0</v>
      </c>
      <c r="ED8" s="301"/>
      <c r="EE8" s="301"/>
      <c r="EF8" s="301"/>
      <c r="EG8" s="301"/>
      <c r="EH8" s="301"/>
      <c r="EI8" s="301"/>
      <c r="EJ8" s="301" t="s">
        <v>1</v>
      </c>
      <c r="EK8" s="301"/>
      <c r="EL8" s="301" t="s">
        <v>2</v>
      </c>
      <c r="EM8" s="301"/>
      <c r="EN8" s="301"/>
      <c r="EO8" s="301"/>
      <c r="EP8" s="301"/>
      <c r="EQ8" s="323" t="s">
        <v>33</v>
      </c>
      <c r="ER8" s="324"/>
      <c r="ES8" s="324"/>
      <c r="ET8" s="325"/>
      <c r="EU8" s="301" t="s">
        <v>0</v>
      </c>
      <c r="EV8" s="301"/>
      <c r="EW8" s="301"/>
      <c r="EX8" s="301"/>
      <c r="EY8" s="301"/>
      <c r="EZ8" s="301"/>
      <c r="FA8" s="301"/>
      <c r="FB8" s="301" t="s">
        <v>0</v>
      </c>
      <c r="FC8" s="301"/>
      <c r="FD8" s="301"/>
      <c r="FE8" s="301"/>
      <c r="FF8" s="301"/>
      <c r="FG8" s="301"/>
      <c r="FH8" s="301"/>
      <c r="FI8" s="301" t="s">
        <v>1</v>
      </c>
      <c r="FJ8" s="301"/>
      <c r="FK8" s="301" t="s">
        <v>2</v>
      </c>
      <c r="FL8" s="301"/>
      <c r="FM8" s="301"/>
      <c r="FN8" s="301"/>
      <c r="FO8" s="301"/>
      <c r="FP8" s="323" t="s">
        <v>33</v>
      </c>
      <c r="FQ8" s="324"/>
      <c r="FR8" s="324"/>
      <c r="FS8" s="325"/>
      <c r="FT8" s="301" t="s">
        <v>0</v>
      </c>
      <c r="FU8" s="301"/>
      <c r="FV8" s="301"/>
      <c r="FW8" s="301"/>
      <c r="FX8" s="301"/>
      <c r="FY8" s="301"/>
      <c r="FZ8" s="301"/>
      <c r="GA8" s="301" t="s">
        <v>0</v>
      </c>
      <c r="GB8" s="301"/>
      <c r="GC8" s="301"/>
      <c r="GD8" s="301"/>
      <c r="GE8" s="301"/>
      <c r="GF8" s="301"/>
      <c r="GG8" s="301"/>
      <c r="GH8" s="301" t="s">
        <v>1</v>
      </c>
      <c r="GI8" s="301"/>
      <c r="GJ8" s="301" t="s">
        <v>2</v>
      </c>
      <c r="GK8" s="301"/>
      <c r="GL8" s="301"/>
      <c r="GM8" s="301"/>
      <c r="GN8" s="301"/>
      <c r="GO8" s="323" t="s">
        <v>33</v>
      </c>
      <c r="GP8" s="324"/>
      <c r="GQ8" s="324"/>
      <c r="GR8" s="325"/>
      <c r="GS8" s="301" t="s">
        <v>0</v>
      </c>
      <c r="GT8" s="301"/>
      <c r="GU8" s="301"/>
      <c r="GV8" s="301"/>
      <c r="GW8" s="301"/>
      <c r="GX8" s="301"/>
      <c r="GY8" s="301"/>
      <c r="GZ8" s="301" t="s">
        <v>0</v>
      </c>
      <c r="HA8" s="301"/>
      <c r="HB8" s="301"/>
      <c r="HC8" s="301"/>
      <c r="HD8" s="301"/>
      <c r="HE8" s="301"/>
      <c r="HF8" s="301"/>
      <c r="HG8" s="301" t="s">
        <v>1</v>
      </c>
      <c r="HH8" s="301"/>
      <c r="HI8" s="301" t="s">
        <v>2</v>
      </c>
      <c r="HJ8" s="301"/>
      <c r="HK8" s="301"/>
      <c r="HL8" s="301"/>
      <c r="HM8" s="301"/>
      <c r="HN8" s="323" t="s">
        <v>33</v>
      </c>
      <c r="HO8" s="324"/>
      <c r="HP8" s="324"/>
      <c r="HQ8" s="325"/>
      <c r="HR8" s="301" t="s">
        <v>0</v>
      </c>
      <c r="HS8" s="301"/>
      <c r="HT8" s="301"/>
      <c r="HU8" s="301"/>
      <c r="HV8" s="301"/>
      <c r="HW8" s="301"/>
      <c r="HX8" s="301"/>
      <c r="HY8" s="301" t="s">
        <v>0</v>
      </c>
      <c r="HZ8" s="301"/>
      <c r="IA8" s="301"/>
      <c r="IB8" s="301"/>
      <c r="IC8" s="301"/>
      <c r="ID8" s="301"/>
      <c r="IE8" s="301"/>
      <c r="IF8" s="301" t="s">
        <v>1</v>
      </c>
      <c r="IG8" s="301"/>
      <c r="IH8" s="301" t="s">
        <v>2</v>
      </c>
      <c r="II8" s="301"/>
      <c r="IJ8" s="301"/>
      <c r="IK8" s="301"/>
      <c r="IL8" s="301"/>
      <c r="IM8" s="323" t="s">
        <v>33</v>
      </c>
      <c r="IN8" s="324"/>
      <c r="IO8" s="324"/>
      <c r="IP8" s="325"/>
      <c r="IQ8" s="301" t="s">
        <v>0</v>
      </c>
      <c r="IR8" s="301"/>
      <c r="IS8" s="301"/>
      <c r="IT8" s="301"/>
      <c r="IU8" s="301"/>
      <c r="IV8" s="301"/>
      <c r="IW8" s="301"/>
      <c r="IX8" s="301" t="s">
        <v>0</v>
      </c>
      <c r="IY8" s="301"/>
      <c r="IZ8" s="301"/>
      <c r="JA8" s="301"/>
      <c r="JB8" s="301"/>
      <c r="JC8" s="301"/>
      <c r="JD8" s="301"/>
      <c r="JE8" s="301" t="s">
        <v>1</v>
      </c>
      <c r="JF8" s="301"/>
      <c r="JG8" s="301" t="s">
        <v>2</v>
      </c>
      <c r="JH8" s="301"/>
      <c r="JI8" s="301"/>
      <c r="JJ8" s="301"/>
      <c r="JK8" s="301"/>
      <c r="JL8" s="323" t="s">
        <v>33</v>
      </c>
      <c r="JM8" s="324"/>
      <c r="JN8" s="324"/>
      <c r="JO8" s="325"/>
      <c r="JP8" s="301" t="s">
        <v>0</v>
      </c>
      <c r="JQ8" s="301"/>
      <c r="JR8" s="301"/>
      <c r="JS8" s="301"/>
      <c r="JT8" s="301"/>
      <c r="JU8" s="301"/>
      <c r="JV8" s="301"/>
      <c r="JW8" s="301" t="s">
        <v>0</v>
      </c>
      <c r="JX8" s="301"/>
      <c r="JY8" s="301"/>
      <c r="JZ8" s="301"/>
      <c r="KA8" s="301"/>
      <c r="KB8" s="301"/>
      <c r="KC8" s="301"/>
      <c r="KD8" s="301" t="s">
        <v>1</v>
      </c>
      <c r="KE8" s="301"/>
      <c r="KF8" s="301" t="s">
        <v>2</v>
      </c>
      <c r="KG8" s="301"/>
      <c r="KH8" s="301"/>
      <c r="KI8" s="301"/>
      <c r="KJ8" s="301"/>
      <c r="KK8" s="323" t="s">
        <v>33</v>
      </c>
      <c r="KL8" s="324"/>
      <c r="KM8" s="324"/>
      <c r="KN8" s="325"/>
      <c r="KO8" s="301" t="s">
        <v>0</v>
      </c>
      <c r="KP8" s="301"/>
      <c r="KQ8" s="301"/>
      <c r="KR8" s="301"/>
      <c r="KS8" s="301"/>
      <c r="KT8" s="301"/>
      <c r="KU8" s="301"/>
      <c r="KV8" s="301" t="s">
        <v>0</v>
      </c>
      <c r="KW8" s="301"/>
      <c r="KX8" s="301"/>
      <c r="KY8" s="301"/>
      <c r="KZ8" s="301"/>
      <c r="LA8" s="301"/>
      <c r="LB8" s="301"/>
      <c r="LC8" s="301" t="s">
        <v>1</v>
      </c>
      <c r="LD8" s="301"/>
      <c r="LE8" s="301" t="s">
        <v>2</v>
      </c>
      <c r="LF8" s="301"/>
      <c r="LG8" s="301"/>
      <c r="LH8" s="301"/>
      <c r="LI8" s="301"/>
      <c r="LJ8" s="323" t="s">
        <v>33</v>
      </c>
      <c r="LK8" s="324"/>
      <c r="LL8" s="324"/>
      <c r="LM8" s="325"/>
      <c r="LN8" s="301" t="s">
        <v>0</v>
      </c>
      <c r="LO8" s="301"/>
      <c r="LP8" s="301"/>
      <c r="LQ8" s="301"/>
      <c r="LR8" s="301"/>
      <c r="LS8" s="301"/>
      <c r="LT8" s="301"/>
      <c r="LU8" s="301" t="s">
        <v>0</v>
      </c>
      <c r="LV8" s="301"/>
      <c r="LW8" s="301"/>
      <c r="LX8" s="301"/>
      <c r="LY8" s="301"/>
      <c r="LZ8" s="301"/>
      <c r="MA8" s="301"/>
      <c r="MB8" s="301" t="s">
        <v>1</v>
      </c>
      <c r="MC8" s="301"/>
      <c r="MD8" s="301" t="s">
        <v>2</v>
      </c>
      <c r="ME8" s="301"/>
      <c r="MF8" s="301"/>
      <c r="MG8" s="301"/>
      <c r="MH8" s="301"/>
      <c r="MI8" s="323" t="s">
        <v>33</v>
      </c>
      <c r="MJ8" s="324"/>
      <c r="MK8" s="324"/>
      <c r="ML8" s="325"/>
      <c r="MM8" s="301" t="s">
        <v>0</v>
      </c>
      <c r="MN8" s="301"/>
      <c r="MO8" s="301"/>
      <c r="MP8" s="301"/>
      <c r="MQ8" s="301"/>
      <c r="MR8" s="301"/>
      <c r="MS8" s="301"/>
      <c r="MT8" s="301" t="s">
        <v>0</v>
      </c>
      <c r="MU8" s="301"/>
      <c r="MV8" s="301"/>
      <c r="MW8" s="301"/>
      <c r="MX8" s="301"/>
      <c r="MY8" s="301"/>
      <c r="MZ8" s="301"/>
      <c r="NA8" s="301" t="s">
        <v>1</v>
      </c>
      <c r="NB8" s="301"/>
      <c r="NC8" s="301" t="s">
        <v>2</v>
      </c>
      <c r="ND8" s="301"/>
      <c r="NE8" s="301"/>
      <c r="NF8" s="301"/>
      <c r="NG8" s="301"/>
      <c r="NH8" s="323" t="s">
        <v>33</v>
      </c>
      <c r="NI8" s="324"/>
      <c r="NJ8" s="324"/>
      <c r="NK8" s="325"/>
      <c r="NL8" s="301" t="s">
        <v>0</v>
      </c>
      <c r="NM8" s="301"/>
      <c r="NN8" s="301"/>
      <c r="NO8" s="301"/>
      <c r="NP8" s="301"/>
      <c r="NQ8" s="301"/>
      <c r="NR8" s="301"/>
      <c r="NS8" s="301" t="s">
        <v>0</v>
      </c>
      <c r="NT8" s="301"/>
      <c r="NU8" s="301"/>
      <c r="NV8" s="301"/>
      <c r="NW8" s="301"/>
      <c r="NX8" s="301"/>
      <c r="NY8" s="301"/>
      <c r="NZ8" s="301" t="s">
        <v>1</v>
      </c>
      <c r="OA8" s="301"/>
      <c r="OB8" s="301" t="s">
        <v>2</v>
      </c>
      <c r="OC8" s="301"/>
      <c r="OD8" s="301"/>
      <c r="OE8" s="301"/>
      <c r="OF8" s="301"/>
      <c r="OG8" s="323" t="s">
        <v>33</v>
      </c>
      <c r="OH8" s="324"/>
      <c r="OI8" s="324"/>
      <c r="OJ8" s="325"/>
    </row>
    <row r="9" spans="1:400" ht="69.95" customHeight="1">
      <c r="A9" s="316" t="s">
        <v>34</v>
      </c>
      <c r="B9" s="316"/>
      <c r="C9" s="326">
        <v>0.4</v>
      </c>
      <c r="D9" s="326"/>
      <c r="E9" s="316" t="s">
        <v>43</v>
      </c>
      <c r="F9" s="316"/>
      <c r="G9" s="316"/>
      <c r="H9" s="327" t="s">
        <v>35</v>
      </c>
      <c r="I9" s="327"/>
      <c r="J9" s="327"/>
      <c r="K9" s="327"/>
      <c r="L9" s="327"/>
      <c r="M9" s="327"/>
      <c r="N9" s="327"/>
      <c r="O9" s="306">
        <v>15</v>
      </c>
      <c r="P9" s="306"/>
      <c r="Q9" s="307" t="s">
        <v>241</v>
      </c>
      <c r="R9" s="308"/>
      <c r="S9" s="308"/>
      <c r="T9" s="308"/>
      <c r="U9" s="309"/>
      <c r="V9" s="310"/>
      <c r="W9" s="311"/>
      <c r="X9" s="311"/>
      <c r="Y9" s="312"/>
      <c r="Z9" s="316" t="s">
        <v>3</v>
      </c>
      <c r="AA9" s="316"/>
      <c r="AB9" s="326">
        <v>0.4</v>
      </c>
      <c r="AC9" s="326"/>
      <c r="AD9" s="316" t="s">
        <v>43</v>
      </c>
      <c r="AE9" s="316"/>
      <c r="AF9" s="316"/>
      <c r="AG9" s="327" t="s">
        <v>5</v>
      </c>
      <c r="AH9" s="327"/>
      <c r="AI9" s="327"/>
      <c r="AJ9" s="327"/>
      <c r="AK9" s="327"/>
      <c r="AL9" s="327"/>
      <c r="AM9" s="327"/>
      <c r="AN9" s="306">
        <v>15</v>
      </c>
      <c r="AO9" s="306"/>
      <c r="AP9" s="307" t="s">
        <v>241</v>
      </c>
      <c r="AQ9" s="308"/>
      <c r="AR9" s="308"/>
      <c r="AS9" s="308"/>
      <c r="AT9" s="309"/>
      <c r="AU9" s="310"/>
      <c r="AV9" s="311"/>
      <c r="AW9" s="311"/>
      <c r="AX9" s="312"/>
      <c r="AY9" s="316" t="s">
        <v>3</v>
      </c>
      <c r="AZ9" s="316"/>
      <c r="BA9" s="326">
        <v>0.4</v>
      </c>
      <c r="BB9" s="326"/>
      <c r="BC9" s="316" t="s">
        <v>43</v>
      </c>
      <c r="BD9" s="316"/>
      <c r="BE9" s="316"/>
      <c r="BF9" s="327" t="s">
        <v>5</v>
      </c>
      <c r="BG9" s="327"/>
      <c r="BH9" s="327"/>
      <c r="BI9" s="327"/>
      <c r="BJ9" s="327"/>
      <c r="BK9" s="327"/>
      <c r="BL9" s="327"/>
      <c r="BM9" s="306">
        <v>15</v>
      </c>
      <c r="BN9" s="306"/>
      <c r="BO9" s="307" t="s">
        <v>241</v>
      </c>
      <c r="BP9" s="308"/>
      <c r="BQ9" s="308"/>
      <c r="BR9" s="308"/>
      <c r="BS9" s="309"/>
      <c r="BT9" s="310"/>
      <c r="BU9" s="311"/>
      <c r="BV9" s="311"/>
      <c r="BW9" s="312"/>
      <c r="BX9" s="316" t="s">
        <v>3</v>
      </c>
      <c r="BY9" s="316"/>
      <c r="BZ9" s="326">
        <v>0.4</v>
      </c>
      <c r="CA9" s="326"/>
      <c r="CB9" s="316" t="s">
        <v>43</v>
      </c>
      <c r="CC9" s="316"/>
      <c r="CD9" s="316"/>
      <c r="CE9" s="327" t="s">
        <v>5</v>
      </c>
      <c r="CF9" s="327"/>
      <c r="CG9" s="327"/>
      <c r="CH9" s="327"/>
      <c r="CI9" s="327"/>
      <c r="CJ9" s="327"/>
      <c r="CK9" s="327"/>
      <c r="CL9" s="306">
        <v>15</v>
      </c>
      <c r="CM9" s="306"/>
      <c r="CN9" s="307" t="s">
        <v>241</v>
      </c>
      <c r="CO9" s="308"/>
      <c r="CP9" s="308"/>
      <c r="CQ9" s="308"/>
      <c r="CR9" s="309"/>
      <c r="CS9" s="310"/>
      <c r="CT9" s="311"/>
      <c r="CU9" s="311"/>
      <c r="CV9" s="312"/>
      <c r="CW9" s="316" t="s">
        <v>3</v>
      </c>
      <c r="CX9" s="316"/>
      <c r="CY9" s="326">
        <v>0.4</v>
      </c>
      <c r="CZ9" s="326"/>
      <c r="DA9" s="316" t="s">
        <v>43</v>
      </c>
      <c r="DB9" s="316"/>
      <c r="DC9" s="316"/>
      <c r="DD9" s="327" t="s">
        <v>5</v>
      </c>
      <c r="DE9" s="327"/>
      <c r="DF9" s="327"/>
      <c r="DG9" s="327"/>
      <c r="DH9" s="327"/>
      <c r="DI9" s="327"/>
      <c r="DJ9" s="327"/>
      <c r="DK9" s="306">
        <v>15</v>
      </c>
      <c r="DL9" s="306"/>
      <c r="DM9" s="307" t="s">
        <v>241</v>
      </c>
      <c r="DN9" s="308"/>
      <c r="DO9" s="308"/>
      <c r="DP9" s="308"/>
      <c r="DQ9" s="309"/>
      <c r="DR9" s="310"/>
      <c r="DS9" s="311"/>
      <c r="DT9" s="311"/>
      <c r="DU9" s="312"/>
      <c r="DV9" s="316" t="s">
        <v>3</v>
      </c>
      <c r="DW9" s="316"/>
      <c r="DX9" s="326">
        <v>0.4</v>
      </c>
      <c r="DY9" s="326"/>
      <c r="DZ9" s="316" t="s">
        <v>43</v>
      </c>
      <c r="EA9" s="316"/>
      <c r="EB9" s="316"/>
      <c r="EC9" s="327" t="s">
        <v>5</v>
      </c>
      <c r="ED9" s="327"/>
      <c r="EE9" s="327"/>
      <c r="EF9" s="327"/>
      <c r="EG9" s="327"/>
      <c r="EH9" s="327"/>
      <c r="EI9" s="327"/>
      <c r="EJ9" s="306">
        <v>15</v>
      </c>
      <c r="EK9" s="306"/>
      <c r="EL9" s="307" t="s">
        <v>241</v>
      </c>
      <c r="EM9" s="308"/>
      <c r="EN9" s="308"/>
      <c r="EO9" s="308"/>
      <c r="EP9" s="309"/>
      <c r="EQ9" s="310"/>
      <c r="ER9" s="311"/>
      <c r="ES9" s="311"/>
      <c r="ET9" s="312"/>
      <c r="EU9" s="316" t="s">
        <v>3</v>
      </c>
      <c r="EV9" s="316"/>
      <c r="EW9" s="326">
        <v>0.4</v>
      </c>
      <c r="EX9" s="326"/>
      <c r="EY9" s="316" t="s">
        <v>43</v>
      </c>
      <c r="EZ9" s="316"/>
      <c r="FA9" s="316"/>
      <c r="FB9" s="327" t="s">
        <v>5</v>
      </c>
      <c r="FC9" s="327"/>
      <c r="FD9" s="327"/>
      <c r="FE9" s="327"/>
      <c r="FF9" s="327"/>
      <c r="FG9" s="327"/>
      <c r="FH9" s="327"/>
      <c r="FI9" s="306">
        <v>15</v>
      </c>
      <c r="FJ9" s="306"/>
      <c r="FK9" s="307" t="s">
        <v>241</v>
      </c>
      <c r="FL9" s="308"/>
      <c r="FM9" s="308"/>
      <c r="FN9" s="308"/>
      <c r="FO9" s="309"/>
      <c r="FP9" s="310"/>
      <c r="FQ9" s="311"/>
      <c r="FR9" s="311"/>
      <c r="FS9" s="312"/>
      <c r="FT9" s="316" t="s">
        <v>3</v>
      </c>
      <c r="FU9" s="316"/>
      <c r="FV9" s="326">
        <v>0.4</v>
      </c>
      <c r="FW9" s="326"/>
      <c r="FX9" s="316" t="s">
        <v>43</v>
      </c>
      <c r="FY9" s="316"/>
      <c r="FZ9" s="316"/>
      <c r="GA9" s="327" t="s">
        <v>5</v>
      </c>
      <c r="GB9" s="327"/>
      <c r="GC9" s="327"/>
      <c r="GD9" s="327"/>
      <c r="GE9" s="327"/>
      <c r="GF9" s="327"/>
      <c r="GG9" s="327"/>
      <c r="GH9" s="306">
        <v>15</v>
      </c>
      <c r="GI9" s="306"/>
      <c r="GJ9" s="307" t="s">
        <v>241</v>
      </c>
      <c r="GK9" s="308"/>
      <c r="GL9" s="308"/>
      <c r="GM9" s="308"/>
      <c r="GN9" s="309"/>
      <c r="GO9" s="310"/>
      <c r="GP9" s="311"/>
      <c r="GQ9" s="311"/>
      <c r="GR9" s="312"/>
      <c r="GS9" s="316" t="s">
        <v>3</v>
      </c>
      <c r="GT9" s="316"/>
      <c r="GU9" s="326">
        <v>0.4</v>
      </c>
      <c r="GV9" s="326"/>
      <c r="GW9" s="316" t="s">
        <v>43</v>
      </c>
      <c r="GX9" s="316"/>
      <c r="GY9" s="316"/>
      <c r="GZ9" s="327" t="s">
        <v>5</v>
      </c>
      <c r="HA9" s="327"/>
      <c r="HB9" s="327"/>
      <c r="HC9" s="327"/>
      <c r="HD9" s="327"/>
      <c r="HE9" s="327"/>
      <c r="HF9" s="327"/>
      <c r="HG9" s="306">
        <v>15</v>
      </c>
      <c r="HH9" s="306"/>
      <c r="HI9" s="307" t="s">
        <v>241</v>
      </c>
      <c r="HJ9" s="308"/>
      <c r="HK9" s="308"/>
      <c r="HL9" s="308"/>
      <c r="HM9" s="309"/>
      <c r="HN9" s="310"/>
      <c r="HO9" s="311"/>
      <c r="HP9" s="311"/>
      <c r="HQ9" s="312"/>
      <c r="HR9" s="316" t="s">
        <v>3</v>
      </c>
      <c r="HS9" s="316"/>
      <c r="HT9" s="326">
        <v>0.4</v>
      </c>
      <c r="HU9" s="326"/>
      <c r="HV9" s="316" t="s">
        <v>43</v>
      </c>
      <c r="HW9" s="316"/>
      <c r="HX9" s="316"/>
      <c r="HY9" s="327" t="s">
        <v>5</v>
      </c>
      <c r="HZ9" s="327"/>
      <c r="IA9" s="327"/>
      <c r="IB9" s="327"/>
      <c r="IC9" s="327"/>
      <c r="ID9" s="327"/>
      <c r="IE9" s="327"/>
      <c r="IF9" s="306">
        <v>15</v>
      </c>
      <c r="IG9" s="306"/>
      <c r="IH9" s="307" t="s">
        <v>241</v>
      </c>
      <c r="II9" s="308"/>
      <c r="IJ9" s="308"/>
      <c r="IK9" s="308"/>
      <c r="IL9" s="309"/>
      <c r="IM9" s="310"/>
      <c r="IN9" s="311"/>
      <c r="IO9" s="311"/>
      <c r="IP9" s="312"/>
      <c r="IQ9" s="316" t="s">
        <v>3</v>
      </c>
      <c r="IR9" s="316"/>
      <c r="IS9" s="326">
        <v>0.4</v>
      </c>
      <c r="IT9" s="326"/>
      <c r="IU9" s="316" t="s">
        <v>43</v>
      </c>
      <c r="IV9" s="316"/>
      <c r="IW9" s="316"/>
      <c r="IX9" s="327" t="s">
        <v>5</v>
      </c>
      <c r="IY9" s="327"/>
      <c r="IZ9" s="327"/>
      <c r="JA9" s="327"/>
      <c r="JB9" s="327"/>
      <c r="JC9" s="327"/>
      <c r="JD9" s="327"/>
      <c r="JE9" s="306">
        <v>15</v>
      </c>
      <c r="JF9" s="306"/>
      <c r="JG9" s="307" t="s">
        <v>241</v>
      </c>
      <c r="JH9" s="308"/>
      <c r="JI9" s="308"/>
      <c r="JJ9" s="308"/>
      <c r="JK9" s="309"/>
      <c r="JL9" s="310"/>
      <c r="JM9" s="311"/>
      <c r="JN9" s="311"/>
      <c r="JO9" s="312"/>
      <c r="JP9" s="316" t="s">
        <v>3</v>
      </c>
      <c r="JQ9" s="316"/>
      <c r="JR9" s="326">
        <v>0.4</v>
      </c>
      <c r="JS9" s="326"/>
      <c r="JT9" s="316" t="s">
        <v>43</v>
      </c>
      <c r="JU9" s="316"/>
      <c r="JV9" s="316"/>
      <c r="JW9" s="327" t="s">
        <v>5</v>
      </c>
      <c r="JX9" s="327"/>
      <c r="JY9" s="327"/>
      <c r="JZ9" s="327"/>
      <c r="KA9" s="327"/>
      <c r="KB9" s="327"/>
      <c r="KC9" s="327"/>
      <c r="KD9" s="306">
        <v>15</v>
      </c>
      <c r="KE9" s="306"/>
      <c r="KF9" s="307" t="s">
        <v>241</v>
      </c>
      <c r="KG9" s="308"/>
      <c r="KH9" s="308"/>
      <c r="KI9" s="308"/>
      <c r="KJ9" s="309"/>
      <c r="KK9" s="310"/>
      <c r="KL9" s="311"/>
      <c r="KM9" s="311"/>
      <c r="KN9" s="312"/>
      <c r="KO9" s="316" t="s">
        <v>3</v>
      </c>
      <c r="KP9" s="316"/>
      <c r="KQ9" s="326">
        <v>0.4</v>
      </c>
      <c r="KR9" s="326"/>
      <c r="KS9" s="316" t="s">
        <v>43</v>
      </c>
      <c r="KT9" s="316"/>
      <c r="KU9" s="316"/>
      <c r="KV9" s="327" t="s">
        <v>5</v>
      </c>
      <c r="KW9" s="327"/>
      <c r="KX9" s="327"/>
      <c r="KY9" s="327"/>
      <c r="KZ9" s="327"/>
      <c r="LA9" s="327"/>
      <c r="LB9" s="327"/>
      <c r="LC9" s="306">
        <v>15</v>
      </c>
      <c r="LD9" s="306"/>
      <c r="LE9" s="307" t="s">
        <v>241</v>
      </c>
      <c r="LF9" s="308"/>
      <c r="LG9" s="308"/>
      <c r="LH9" s="308"/>
      <c r="LI9" s="309"/>
      <c r="LJ9" s="310"/>
      <c r="LK9" s="311"/>
      <c r="LL9" s="311"/>
      <c r="LM9" s="312"/>
      <c r="LN9" s="316" t="s">
        <v>3</v>
      </c>
      <c r="LO9" s="316"/>
      <c r="LP9" s="326">
        <v>0.4</v>
      </c>
      <c r="LQ9" s="326"/>
      <c r="LR9" s="316" t="s">
        <v>43</v>
      </c>
      <c r="LS9" s="316"/>
      <c r="LT9" s="316"/>
      <c r="LU9" s="327" t="s">
        <v>5</v>
      </c>
      <c r="LV9" s="327"/>
      <c r="LW9" s="327"/>
      <c r="LX9" s="327"/>
      <c r="LY9" s="327"/>
      <c r="LZ9" s="327"/>
      <c r="MA9" s="327"/>
      <c r="MB9" s="306">
        <v>15</v>
      </c>
      <c r="MC9" s="306"/>
      <c r="MD9" s="307" t="s">
        <v>241</v>
      </c>
      <c r="ME9" s="308"/>
      <c r="MF9" s="308"/>
      <c r="MG9" s="308"/>
      <c r="MH9" s="309"/>
      <c r="MI9" s="310"/>
      <c r="MJ9" s="311"/>
      <c r="MK9" s="311"/>
      <c r="ML9" s="312"/>
      <c r="MM9" s="316" t="s">
        <v>3</v>
      </c>
      <c r="MN9" s="316"/>
      <c r="MO9" s="326">
        <v>0.4</v>
      </c>
      <c r="MP9" s="326"/>
      <c r="MQ9" s="316" t="s">
        <v>43</v>
      </c>
      <c r="MR9" s="316"/>
      <c r="MS9" s="316"/>
      <c r="MT9" s="327" t="s">
        <v>5</v>
      </c>
      <c r="MU9" s="327"/>
      <c r="MV9" s="327"/>
      <c r="MW9" s="327"/>
      <c r="MX9" s="327"/>
      <c r="MY9" s="327"/>
      <c r="MZ9" s="327"/>
      <c r="NA9" s="306">
        <v>15</v>
      </c>
      <c r="NB9" s="306"/>
      <c r="NC9" s="307" t="s">
        <v>241</v>
      </c>
      <c r="ND9" s="308"/>
      <c r="NE9" s="308"/>
      <c r="NF9" s="308"/>
      <c r="NG9" s="309"/>
      <c r="NH9" s="310"/>
      <c r="NI9" s="311"/>
      <c r="NJ9" s="311"/>
      <c r="NK9" s="312"/>
      <c r="NL9" s="316" t="s">
        <v>3</v>
      </c>
      <c r="NM9" s="316"/>
      <c r="NN9" s="326">
        <v>0.4</v>
      </c>
      <c r="NO9" s="326"/>
      <c r="NP9" s="316" t="s">
        <v>43</v>
      </c>
      <c r="NQ9" s="316"/>
      <c r="NR9" s="316"/>
      <c r="NS9" s="327" t="s">
        <v>5</v>
      </c>
      <c r="NT9" s="327"/>
      <c r="NU9" s="327"/>
      <c r="NV9" s="327"/>
      <c r="NW9" s="327"/>
      <c r="NX9" s="327"/>
      <c r="NY9" s="327"/>
      <c r="NZ9" s="306">
        <v>15</v>
      </c>
      <c r="OA9" s="306"/>
      <c r="OB9" s="307" t="s">
        <v>241</v>
      </c>
      <c r="OC9" s="308"/>
      <c r="OD9" s="308"/>
      <c r="OE9" s="308"/>
      <c r="OF9" s="309"/>
      <c r="OG9" s="310"/>
      <c r="OH9" s="311"/>
      <c r="OI9" s="311"/>
      <c r="OJ9" s="312"/>
    </row>
    <row r="10" spans="1:400" ht="69.95" customHeight="1">
      <c r="A10" s="316"/>
      <c r="B10" s="316"/>
      <c r="C10" s="326"/>
      <c r="D10" s="326"/>
      <c r="E10" s="316" t="s">
        <v>44</v>
      </c>
      <c r="F10" s="316"/>
      <c r="G10" s="316"/>
      <c r="H10" s="327" t="s">
        <v>46</v>
      </c>
      <c r="I10" s="327"/>
      <c r="J10" s="327"/>
      <c r="K10" s="327"/>
      <c r="L10" s="327"/>
      <c r="M10" s="327"/>
      <c r="N10" s="327"/>
      <c r="O10" s="306">
        <v>15</v>
      </c>
      <c r="P10" s="306"/>
      <c r="Q10" s="307" t="s">
        <v>241</v>
      </c>
      <c r="R10" s="308"/>
      <c r="S10" s="308"/>
      <c r="T10" s="308"/>
      <c r="U10" s="309"/>
      <c r="V10" s="310"/>
      <c r="W10" s="311"/>
      <c r="X10" s="311"/>
      <c r="Y10" s="312"/>
      <c r="Z10" s="316"/>
      <c r="AA10" s="316"/>
      <c r="AB10" s="326"/>
      <c r="AC10" s="326"/>
      <c r="AD10" s="316" t="s">
        <v>44</v>
      </c>
      <c r="AE10" s="316"/>
      <c r="AF10" s="316"/>
      <c r="AG10" s="327" t="s">
        <v>244</v>
      </c>
      <c r="AH10" s="327"/>
      <c r="AI10" s="327"/>
      <c r="AJ10" s="327"/>
      <c r="AK10" s="327"/>
      <c r="AL10" s="327"/>
      <c r="AM10" s="327"/>
      <c r="AN10" s="306">
        <v>15</v>
      </c>
      <c r="AO10" s="306"/>
      <c r="AP10" s="307" t="s">
        <v>241</v>
      </c>
      <c r="AQ10" s="308"/>
      <c r="AR10" s="308"/>
      <c r="AS10" s="308"/>
      <c r="AT10" s="309"/>
      <c r="AU10" s="310"/>
      <c r="AV10" s="311"/>
      <c r="AW10" s="311"/>
      <c r="AX10" s="312"/>
      <c r="AY10" s="316"/>
      <c r="AZ10" s="316"/>
      <c r="BA10" s="326"/>
      <c r="BB10" s="326"/>
      <c r="BC10" s="316" t="s">
        <v>44</v>
      </c>
      <c r="BD10" s="316"/>
      <c r="BE10" s="316"/>
      <c r="BF10" s="327" t="s">
        <v>46</v>
      </c>
      <c r="BG10" s="327"/>
      <c r="BH10" s="327"/>
      <c r="BI10" s="327"/>
      <c r="BJ10" s="327"/>
      <c r="BK10" s="327"/>
      <c r="BL10" s="327"/>
      <c r="BM10" s="306">
        <v>15</v>
      </c>
      <c r="BN10" s="306"/>
      <c r="BO10" s="307" t="s">
        <v>241</v>
      </c>
      <c r="BP10" s="308"/>
      <c r="BQ10" s="308"/>
      <c r="BR10" s="308"/>
      <c r="BS10" s="309"/>
      <c r="BT10" s="310"/>
      <c r="BU10" s="311"/>
      <c r="BV10" s="311"/>
      <c r="BW10" s="312"/>
      <c r="BX10" s="316"/>
      <c r="BY10" s="316"/>
      <c r="BZ10" s="326"/>
      <c r="CA10" s="326"/>
      <c r="CB10" s="316" t="s">
        <v>44</v>
      </c>
      <c r="CC10" s="316"/>
      <c r="CD10" s="316"/>
      <c r="CE10" s="327" t="s">
        <v>46</v>
      </c>
      <c r="CF10" s="327"/>
      <c r="CG10" s="327"/>
      <c r="CH10" s="327"/>
      <c r="CI10" s="327"/>
      <c r="CJ10" s="327"/>
      <c r="CK10" s="327"/>
      <c r="CL10" s="306">
        <v>15</v>
      </c>
      <c r="CM10" s="306"/>
      <c r="CN10" s="307" t="s">
        <v>241</v>
      </c>
      <c r="CO10" s="308"/>
      <c r="CP10" s="308"/>
      <c r="CQ10" s="308"/>
      <c r="CR10" s="309"/>
      <c r="CS10" s="310"/>
      <c r="CT10" s="311"/>
      <c r="CU10" s="311"/>
      <c r="CV10" s="312"/>
      <c r="CW10" s="316"/>
      <c r="CX10" s="316"/>
      <c r="CY10" s="326"/>
      <c r="CZ10" s="326"/>
      <c r="DA10" s="316" t="s">
        <v>44</v>
      </c>
      <c r="DB10" s="316"/>
      <c r="DC10" s="316"/>
      <c r="DD10" s="327" t="s">
        <v>46</v>
      </c>
      <c r="DE10" s="327"/>
      <c r="DF10" s="327"/>
      <c r="DG10" s="327"/>
      <c r="DH10" s="327"/>
      <c r="DI10" s="327"/>
      <c r="DJ10" s="327"/>
      <c r="DK10" s="306">
        <v>15</v>
      </c>
      <c r="DL10" s="306"/>
      <c r="DM10" s="307" t="s">
        <v>241</v>
      </c>
      <c r="DN10" s="308"/>
      <c r="DO10" s="308"/>
      <c r="DP10" s="308"/>
      <c r="DQ10" s="309"/>
      <c r="DR10" s="310"/>
      <c r="DS10" s="311"/>
      <c r="DT10" s="311"/>
      <c r="DU10" s="312"/>
      <c r="DV10" s="316"/>
      <c r="DW10" s="316"/>
      <c r="DX10" s="326"/>
      <c r="DY10" s="326"/>
      <c r="DZ10" s="316" t="s">
        <v>44</v>
      </c>
      <c r="EA10" s="316"/>
      <c r="EB10" s="316"/>
      <c r="EC10" s="327" t="s">
        <v>46</v>
      </c>
      <c r="ED10" s="327"/>
      <c r="EE10" s="327"/>
      <c r="EF10" s="327"/>
      <c r="EG10" s="327"/>
      <c r="EH10" s="327"/>
      <c r="EI10" s="327"/>
      <c r="EJ10" s="306">
        <v>15</v>
      </c>
      <c r="EK10" s="306"/>
      <c r="EL10" s="307" t="s">
        <v>241</v>
      </c>
      <c r="EM10" s="308"/>
      <c r="EN10" s="308"/>
      <c r="EO10" s="308"/>
      <c r="EP10" s="309"/>
      <c r="EQ10" s="310"/>
      <c r="ER10" s="311"/>
      <c r="ES10" s="311"/>
      <c r="ET10" s="312"/>
      <c r="EU10" s="316"/>
      <c r="EV10" s="316"/>
      <c r="EW10" s="326"/>
      <c r="EX10" s="326"/>
      <c r="EY10" s="316" t="s">
        <v>44</v>
      </c>
      <c r="EZ10" s="316"/>
      <c r="FA10" s="316"/>
      <c r="FB10" s="327" t="s">
        <v>46</v>
      </c>
      <c r="FC10" s="327"/>
      <c r="FD10" s="327"/>
      <c r="FE10" s="327"/>
      <c r="FF10" s="327"/>
      <c r="FG10" s="327"/>
      <c r="FH10" s="327"/>
      <c r="FI10" s="306">
        <v>15</v>
      </c>
      <c r="FJ10" s="306"/>
      <c r="FK10" s="307" t="s">
        <v>241</v>
      </c>
      <c r="FL10" s="308"/>
      <c r="FM10" s="308"/>
      <c r="FN10" s="308"/>
      <c r="FO10" s="309"/>
      <c r="FP10" s="310"/>
      <c r="FQ10" s="311"/>
      <c r="FR10" s="311"/>
      <c r="FS10" s="312"/>
      <c r="FT10" s="316"/>
      <c r="FU10" s="316"/>
      <c r="FV10" s="326"/>
      <c r="FW10" s="326"/>
      <c r="FX10" s="316" t="s">
        <v>44</v>
      </c>
      <c r="FY10" s="316"/>
      <c r="FZ10" s="316"/>
      <c r="GA10" s="327" t="s">
        <v>46</v>
      </c>
      <c r="GB10" s="327"/>
      <c r="GC10" s="327"/>
      <c r="GD10" s="327"/>
      <c r="GE10" s="327"/>
      <c r="GF10" s="327"/>
      <c r="GG10" s="327"/>
      <c r="GH10" s="306">
        <v>15</v>
      </c>
      <c r="GI10" s="306"/>
      <c r="GJ10" s="307" t="s">
        <v>241</v>
      </c>
      <c r="GK10" s="308"/>
      <c r="GL10" s="308"/>
      <c r="GM10" s="308"/>
      <c r="GN10" s="309"/>
      <c r="GO10" s="310"/>
      <c r="GP10" s="311"/>
      <c r="GQ10" s="311"/>
      <c r="GR10" s="312"/>
      <c r="GS10" s="316"/>
      <c r="GT10" s="316"/>
      <c r="GU10" s="326"/>
      <c r="GV10" s="326"/>
      <c r="GW10" s="316" t="s">
        <v>44</v>
      </c>
      <c r="GX10" s="316"/>
      <c r="GY10" s="316"/>
      <c r="GZ10" s="327" t="s">
        <v>46</v>
      </c>
      <c r="HA10" s="327"/>
      <c r="HB10" s="327"/>
      <c r="HC10" s="327"/>
      <c r="HD10" s="327"/>
      <c r="HE10" s="327"/>
      <c r="HF10" s="327"/>
      <c r="HG10" s="306">
        <v>15</v>
      </c>
      <c r="HH10" s="306"/>
      <c r="HI10" s="307" t="s">
        <v>241</v>
      </c>
      <c r="HJ10" s="308"/>
      <c r="HK10" s="308"/>
      <c r="HL10" s="308"/>
      <c r="HM10" s="309"/>
      <c r="HN10" s="310"/>
      <c r="HO10" s="311"/>
      <c r="HP10" s="311"/>
      <c r="HQ10" s="312"/>
      <c r="HR10" s="316"/>
      <c r="HS10" s="316"/>
      <c r="HT10" s="326"/>
      <c r="HU10" s="326"/>
      <c r="HV10" s="316" t="s">
        <v>44</v>
      </c>
      <c r="HW10" s="316"/>
      <c r="HX10" s="316"/>
      <c r="HY10" s="327" t="s">
        <v>46</v>
      </c>
      <c r="HZ10" s="327"/>
      <c r="IA10" s="327"/>
      <c r="IB10" s="327"/>
      <c r="IC10" s="327"/>
      <c r="ID10" s="327"/>
      <c r="IE10" s="327"/>
      <c r="IF10" s="306">
        <v>15</v>
      </c>
      <c r="IG10" s="306"/>
      <c r="IH10" s="307" t="s">
        <v>241</v>
      </c>
      <c r="II10" s="308"/>
      <c r="IJ10" s="308"/>
      <c r="IK10" s="308"/>
      <c r="IL10" s="309"/>
      <c r="IM10" s="310"/>
      <c r="IN10" s="311"/>
      <c r="IO10" s="311"/>
      <c r="IP10" s="312"/>
      <c r="IQ10" s="316"/>
      <c r="IR10" s="316"/>
      <c r="IS10" s="326"/>
      <c r="IT10" s="326"/>
      <c r="IU10" s="316" t="s">
        <v>44</v>
      </c>
      <c r="IV10" s="316"/>
      <c r="IW10" s="316"/>
      <c r="IX10" s="327" t="s">
        <v>46</v>
      </c>
      <c r="IY10" s="327"/>
      <c r="IZ10" s="327"/>
      <c r="JA10" s="327"/>
      <c r="JB10" s="327"/>
      <c r="JC10" s="327"/>
      <c r="JD10" s="327"/>
      <c r="JE10" s="306">
        <v>15</v>
      </c>
      <c r="JF10" s="306"/>
      <c r="JG10" s="307" t="s">
        <v>241</v>
      </c>
      <c r="JH10" s="308"/>
      <c r="JI10" s="308"/>
      <c r="JJ10" s="308"/>
      <c r="JK10" s="309"/>
      <c r="JL10" s="310"/>
      <c r="JM10" s="311"/>
      <c r="JN10" s="311"/>
      <c r="JO10" s="312"/>
      <c r="JP10" s="316"/>
      <c r="JQ10" s="316"/>
      <c r="JR10" s="326"/>
      <c r="JS10" s="326"/>
      <c r="JT10" s="316" t="s">
        <v>44</v>
      </c>
      <c r="JU10" s="316"/>
      <c r="JV10" s="316"/>
      <c r="JW10" s="327" t="s">
        <v>46</v>
      </c>
      <c r="JX10" s="327"/>
      <c r="JY10" s="327"/>
      <c r="JZ10" s="327"/>
      <c r="KA10" s="327"/>
      <c r="KB10" s="327"/>
      <c r="KC10" s="327"/>
      <c r="KD10" s="306">
        <v>15</v>
      </c>
      <c r="KE10" s="306"/>
      <c r="KF10" s="307" t="s">
        <v>241</v>
      </c>
      <c r="KG10" s="308"/>
      <c r="KH10" s="308"/>
      <c r="KI10" s="308"/>
      <c r="KJ10" s="309"/>
      <c r="KK10" s="310"/>
      <c r="KL10" s="311"/>
      <c r="KM10" s="311"/>
      <c r="KN10" s="312"/>
      <c r="KO10" s="316"/>
      <c r="KP10" s="316"/>
      <c r="KQ10" s="326"/>
      <c r="KR10" s="326"/>
      <c r="KS10" s="316" t="s">
        <v>44</v>
      </c>
      <c r="KT10" s="316"/>
      <c r="KU10" s="316"/>
      <c r="KV10" s="327" t="s">
        <v>46</v>
      </c>
      <c r="KW10" s="327"/>
      <c r="KX10" s="327"/>
      <c r="KY10" s="327"/>
      <c r="KZ10" s="327"/>
      <c r="LA10" s="327"/>
      <c r="LB10" s="327"/>
      <c r="LC10" s="306">
        <v>15</v>
      </c>
      <c r="LD10" s="306"/>
      <c r="LE10" s="307" t="s">
        <v>241</v>
      </c>
      <c r="LF10" s="308"/>
      <c r="LG10" s="308"/>
      <c r="LH10" s="308"/>
      <c r="LI10" s="309"/>
      <c r="LJ10" s="310"/>
      <c r="LK10" s="311"/>
      <c r="LL10" s="311"/>
      <c r="LM10" s="312"/>
      <c r="LN10" s="316"/>
      <c r="LO10" s="316"/>
      <c r="LP10" s="326"/>
      <c r="LQ10" s="326"/>
      <c r="LR10" s="316" t="s">
        <v>44</v>
      </c>
      <c r="LS10" s="316"/>
      <c r="LT10" s="316"/>
      <c r="LU10" s="327" t="s">
        <v>46</v>
      </c>
      <c r="LV10" s="327"/>
      <c r="LW10" s="327"/>
      <c r="LX10" s="327"/>
      <c r="LY10" s="327"/>
      <c r="LZ10" s="327"/>
      <c r="MA10" s="327"/>
      <c r="MB10" s="306">
        <v>15</v>
      </c>
      <c r="MC10" s="306"/>
      <c r="MD10" s="307" t="s">
        <v>241</v>
      </c>
      <c r="ME10" s="308"/>
      <c r="MF10" s="308"/>
      <c r="MG10" s="308"/>
      <c r="MH10" s="309"/>
      <c r="MI10" s="310"/>
      <c r="MJ10" s="311"/>
      <c r="MK10" s="311"/>
      <c r="ML10" s="312"/>
      <c r="MM10" s="316"/>
      <c r="MN10" s="316"/>
      <c r="MO10" s="326"/>
      <c r="MP10" s="326"/>
      <c r="MQ10" s="316" t="s">
        <v>44</v>
      </c>
      <c r="MR10" s="316"/>
      <c r="MS10" s="316"/>
      <c r="MT10" s="327" t="s">
        <v>46</v>
      </c>
      <c r="MU10" s="327"/>
      <c r="MV10" s="327"/>
      <c r="MW10" s="327"/>
      <c r="MX10" s="327"/>
      <c r="MY10" s="327"/>
      <c r="MZ10" s="327"/>
      <c r="NA10" s="306">
        <v>15</v>
      </c>
      <c r="NB10" s="306"/>
      <c r="NC10" s="307" t="s">
        <v>241</v>
      </c>
      <c r="ND10" s="308"/>
      <c r="NE10" s="308"/>
      <c r="NF10" s="308"/>
      <c r="NG10" s="309"/>
      <c r="NH10" s="310"/>
      <c r="NI10" s="311"/>
      <c r="NJ10" s="311"/>
      <c r="NK10" s="312"/>
      <c r="NL10" s="316"/>
      <c r="NM10" s="316"/>
      <c r="NN10" s="326"/>
      <c r="NO10" s="326"/>
      <c r="NP10" s="316" t="s">
        <v>44</v>
      </c>
      <c r="NQ10" s="316"/>
      <c r="NR10" s="316"/>
      <c r="NS10" s="327" t="s">
        <v>46</v>
      </c>
      <c r="NT10" s="327"/>
      <c r="NU10" s="327"/>
      <c r="NV10" s="327"/>
      <c r="NW10" s="327"/>
      <c r="NX10" s="327"/>
      <c r="NY10" s="327"/>
      <c r="NZ10" s="306">
        <v>15</v>
      </c>
      <c r="OA10" s="306"/>
      <c r="OB10" s="307" t="s">
        <v>241</v>
      </c>
      <c r="OC10" s="308"/>
      <c r="OD10" s="308"/>
      <c r="OE10" s="308"/>
      <c r="OF10" s="309"/>
      <c r="OG10" s="310"/>
      <c r="OH10" s="311"/>
      <c r="OI10" s="311"/>
      <c r="OJ10" s="312"/>
    </row>
    <row r="11" spans="1:400" ht="69.95" customHeight="1">
      <c r="A11" s="316"/>
      <c r="B11" s="316"/>
      <c r="C11" s="326"/>
      <c r="D11" s="326"/>
      <c r="E11" s="316" t="s">
        <v>45</v>
      </c>
      <c r="F11" s="316"/>
      <c r="G11" s="316"/>
      <c r="H11" s="327" t="s">
        <v>47</v>
      </c>
      <c r="I11" s="327"/>
      <c r="J11" s="327"/>
      <c r="K11" s="327"/>
      <c r="L11" s="327"/>
      <c r="M11" s="327"/>
      <c r="N11" s="327"/>
      <c r="O11" s="306">
        <v>7</v>
      </c>
      <c r="P11" s="306"/>
      <c r="Q11" s="307" t="s">
        <v>241</v>
      </c>
      <c r="R11" s="308"/>
      <c r="S11" s="308"/>
      <c r="T11" s="308"/>
      <c r="U11" s="309"/>
      <c r="V11" s="310"/>
      <c r="W11" s="311"/>
      <c r="X11" s="311"/>
      <c r="Y11" s="312"/>
      <c r="Z11" s="316"/>
      <c r="AA11" s="316"/>
      <c r="AB11" s="326"/>
      <c r="AC11" s="326"/>
      <c r="AD11" s="316" t="s">
        <v>45</v>
      </c>
      <c r="AE11" s="316"/>
      <c r="AF11" s="316"/>
      <c r="AG11" s="327" t="s">
        <v>47</v>
      </c>
      <c r="AH11" s="327"/>
      <c r="AI11" s="327"/>
      <c r="AJ11" s="327"/>
      <c r="AK11" s="327"/>
      <c r="AL11" s="327"/>
      <c r="AM11" s="327"/>
      <c r="AN11" s="306">
        <v>7</v>
      </c>
      <c r="AO11" s="306"/>
      <c r="AP11" s="307" t="s">
        <v>241</v>
      </c>
      <c r="AQ11" s="308"/>
      <c r="AR11" s="308"/>
      <c r="AS11" s="308"/>
      <c r="AT11" s="309"/>
      <c r="AU11" s="310"/>
      <c r="AV11" s="311"/>
      <c r="AW11" s="311"/>
      <c r="AX11" s="312"/>
      <c r="AY11" s="316"/>
      <c r="AZ11" s="316"/>
      <c r="BA11" s="326"/>
      <c r="BB11" s="326"/>
      <c r="BC11" s="316" t="s">
        <v>45</v>
      </c>
      <c r="BD11" s="316"/>
      <c r="BE11" s="316"/>
      <c r="BF11" s="327" t="s">
        <v>47</v>
      </c>
      <c r="BG11" s="327"/>
      <c r="BH11" s="327"/>
      <c r="BI11" s="327"/>
      <c r="BJ11" s="327"/>
      <c r="BK11" s="327"/>
      <c r="BL11" s="327"/>
      <c r="BM11" s="306">
        <v>7</v>
      </c>
      <c r="BN11" s="306"/>
      <c r="BO11" s="307" t="s">
        <v>241</v>
      </c>
      <c r="BP11" s="308"/>
      <c r="BQ11" s="308"/>
      <c r="BR11" s="308"/>
      <c r="BS11" s="309"/>
      <c r="BT11" s="310"/>
      <c r="BU11" s="311"/>
      <c r="BV11" s="311"/>
      <c r="BW11" s="312"/>
      <c r="BX11" s="316"/>
      <c r="BY11" s="316"/>
      <c r="BZ11" s="326"/>
      <c r="CA11" s="326"/>
      <c r="CB11" s="316" t="s">
        <v>45</v>
      </c>
      <c r="CC11" s="316"/>
      <c r="CD11" s="316"/>
      <c r="CE11" s="327" t="s">
        <v>47</v>
      </c>
      <c r="CF11" s="327"/>
      <c r="CG11" s="327"/>
      <c r="CH11" s="327"/>
      <c r="CI11" s="327"/>
      <c r="CJ11" s="327"/>
      <c r="CK11" s="327"/>
      <c r="CL11" s="306">
        <v>7</v>
      </c>
      <c r="CM11" s="306"/>
      <c r="CN11" s="307" t="s">
        <v>241</v>
      </c>
      <c r="CO11" s="308"/>
      <c r="CP11" s="308"/>
      <c r="CQ11" s="308"/>
      <c r="CR11" s="309"/>
      <c r="CS11" s="310"/>
      <c r="CT11" s="311"/>
      <c r="CU11" s="311"/>
      <c r="CV11" s="312"/>
      <c r="CW11" s="316"/>
      <c r="CX11" s="316"/>
      <c r="CY11" s="326"/>
      <c r="CZ11" s="326"/>
      <c r="DA11" s="316" t="s">
        <v>45</v>
      </c>
      <c r="DB11" s="316"/>
      <c r="DC11" s="316"/>
      <c r="DD11" s="327" t="s">
        <v>47</v>
      </c>
      <c r="DE11" s="327"/>
      <c r="DF11" s="327"/>
      <c r="DG11" s="327"/>
      <c r="DH11" s="327"/>
      <c r="DI11" s="327"/>
      <c r="DJ11" s="327"/>
      <c r="DK11" s="306">
        <v>7</v>
      </c>
      <c r="DL11" s="306"/>
      <c r="DM11" s="307" t="s">
        <v>241</v>
      </c>
      <c r="DN11" s="308"/>
      <c r="DO11" s="308"/>
      <c r="DP11" s="308"/>
      <c r="DQ11" s="309"/>
      <c r="DR11" s="310"/>
      <c r="DS11" s="311"/>
      <c r="DT11" s="311"/>
      <c r="DU11" s="312"/>
      <c r="DV11" s="316"/>
      <c r="DW11" s="316"/>
      <c r="DX11" s="326"/>
      <c r="DY11" s="326"/>
      <c r="DZ11" s="316" t="s">
        <v>45</v>
      </c>
      <c r="EA11" s="316"/>
      <c r="EB11" s="316"/>
      <c r="EC11" s="327" t="s">
        <v>47</v>
      </c>
      <c r="ED11" s="327"/>
      <c r="EE11" s="327"/>
      <c r="EF11" s="327"/>
      <c r="EG11" s="327"/>
      <c r="EH11" s="327"/>
      <c r="EI11" s="327"/>
      <c r="EJ11" s="306">
        <v>7</v>
      </c>
      <c r="EK11" s="306"/>
      <c r="EL11" s="307" t="s">
        <v>241</v>
      </c>
      <c r="EM11" s="308"/>
      <c r="EN11" s="308"/>
      <c r="EO11" s="308"/>
      <c r="EP11" s="309"/>
      <c r="EQ11" s="310"/>
      <c r="ER11" s="311"/>
      <c r="ES11" s="311"/>
      <c r="ET11" s="312"/>
      <c r="EU11" s="316"/>
      <c r="EV11" s="316"/>
      <c r="EW11" s="326"/>
      <c r="EX11" s="326"/>
      <c r="EY11" s="316" t="s">
        <v>45</v>
      </c>
      <c r="EZ11" s="316"/>
      <c r="FA11" s="316"/>
      <c r="FB11" s="327" t="s">
        <v>47</v>
      </c>
      <c r="FC11" s="327"/>
      <c r="FD11" s="327"/>
      <c r="FE11" s="327"/>
      <c r="FF11" s="327"/>
      <c r="FG11" s="327"/>
      <c r="FH11" s="327"/>
      <c r="FI11" s="306">
        <v>7</v>
      </c>
      <c r="FJ11" s="306"/>
      <c r="FK11" s="307" t="s">
        <v>241</v>
      </c>
      <c r="FL11" s="308"/>
      <c r="FM11" s="308"/>
      <c r="FN11" s="308"/>
      <c r="FO11" s="309"/>
      <c r="FP11" s="310"/>
      <c r="FQ11" s="311"/>
      <c r="FR11" s="311"/>
      <c r="FS11" s="312"/>
      <c r="FT11" s="316"/>
      <c r="FU11" s="316"/>
      <c r="FV11" s="326"/>
      <c r="FW11" s="326"/>
      <c r="FX11" s="316" t="s">
        <v>45</v>
      </c>
      <c r="FY11" s="316"/>
      <c r="FZ11" s="316"/>
      <c r="GA11" s="327" t="s">
        <v>47</v>
      </c>
      <c r="GB11" s="327"/>
      <c r="GC11" s="327"/>
      <c r="GD11" s="327"/>
      <c r="GE11" s="327"/>
      <c r="GF11" s="327"/>
      <c r="GG11" s="327"/>
      <c r="GH11" s="306">
        <v>7</v>
      </c>
      <c r="GI11" s="306"/>
      <c r="GJ11" s="307" t="s">
        <v>241</v>
      </c>
      <c r="GK11" s="308"/>
      <c r="GL11" s="308"/>
      <c r="GM11" s="308"/>
      <c r="GN11" s="309"/>
      <c r="GO11" s="310"/>
      <c r="GP11" s="311"/>
      <c r="GQ11" s="311"/>
      <c r="GR11" s="312"/>
      <c r="GS11" s="316"/>
      <c r="GT11" s="316"/>
      <c r="GU11" s="326"/>
      <c r="GV11" s="326"/>
      <c r="GW11" s="316" t="s">
        <v>45</v>
      </c>
      <c r="GX11" s="316"/>
      <c r="GY11" s="316"/>
      <c r="GZ11" s="327" t="s">
        <v>47</v>
      </c>
      <c r="HA11" s="327"/>
      <c r="HB11" s="327"/>
      <c r="HC11" s="327"/>
      <c r="HD11" s="327"/>
      <c r="HE11" s="327"/>
      <c r="HF11" s="327"/>
      <c r="HG11" s="306">
        <v>7</v>
      </c>
      <c r="HH11" s="306"/>
      <c r="HI11" s="307" t="s">
        <v>241</v>
      </c>
      <c r="HJ11" s="308"/>
      <c r="HK11" s="308"/>
      <c r="HL11" s="308"/>
      <c r="HM11" s="309"/>
      <c r="HN11" s="310"/>
      <c r="HO11" s="311"/>
      <c r="HP11" s="311"/>
      <c r="HQ11" s="312"/>
      <c r="HR11" s="316"/>
      <c r="HS11" s="316"/>
      <c r="HT11" s="326"/>
      <c r="HU11" s="326"/>
      <c r="HV11" s="316" t="s">
        <v>45</v>
      </c>
      <c r="HW11" s="316"/>
      <c r="HX11" s="316"/>
      <c r="HY11" s="327" t="s">
        <v>47</v>
      </c>
      <c r="HZ11" s="327"/>
      <c r="IA11" s="327"/>
      <c r="IB11" s="327"/>
      <c r="IC11" s="327"/>
      <c r="ID11" s="327"/>
      <c r="IE11" s="327"/>
      <c r="IF11" s="306">
        <v>7</v>
      </c>
      <c r="IG11" s="306"/>
      <c r="IH11" s="307" t="s">
        <v>241</v>
      </c>
      <c r="II11" s="308"/>
      <c r="IJ11" s="308"/>
      <c r="IK11" s="308"/>
      <c r="IL11" s="309"/>
      <c r="IM11" s="310"/>
      <c r="IN11" s="311"/>
      <c r="IO11" s="311"/>
      <c r="IP11" s="312"/>
      <c r="IQ11" s="316"/>
      <c r="IR11" s="316"/>
      <c r="IS11" s="326"/>
      <c r="IT11" s="326"/>
      <c r="IU11" s="316" t="s">
        <v>45</v>
      </c>
      <c r="IV11" s="316"/>
      <c r="IW11" s="316"/>
      <c r="IX11" s="327" t="s">
        <v>47</v>
      </c>
      <c r="IY11" s="327"/>
      <c r="IZ11" s="327"/>
      <c r="JA11" s="327"/>
      <c r="JB11" s="327"/>
      <c r="JC11" s="327"/>
      <c r="JD11" s="327"/>
      <c r="JE11" s="306">
        <v>7</v>
      </c>
      <c r="JF11" s="306"/>
      <c r="JG11" s="307" t="s">
        <v>241</v>
      </c>
      <c r="JH11" s="308"/>
      <c r="JI11" s="308"/>
      <c r="JJ11" s="308"/>
      <c r="JK11" s="309"/>
      <c r="JL11" s="310"/>
      <c r="JM11" s="311"/>
      <c r="JN11" s="311"/>
      <c r="JO11" s="312"/>
      <c r="JP11" s="316"/>
      <c r="JQ11" s="316"/>
      <c r="JR11" s="326"/>
      <c r="JS11" s="326"/>
      <c r="JT11" s="316" t="s">
        <v>45</v>
      </c>
      <c r="JU11" s="316"/>
      <c r="JV11" s="316"/>
      <c r="JW11" s="327" t="s">
        <v>47</v>
      </c>
      <c r="JX11" s="327"/>
      <c r="JY11" s="327"/>
      <c r="JZ11" s="327"/>
      <c r="KA11" s="327"/>
      <c r="KB11" s="327"/>
      <c r="KC11" s="327"/>
      <c r="KD11" s="306">
        <v>7</v>
      </c>
      <c r="KE11" s="306"/>
      <c r="KF11" s="307" t="s">
        <v>241</v>
      </c>
      <c r="KG11" s="308"/>
      <c r="KH11" s="308"/>
      <c r="KI11" s="308"/>
      <c r="KJ11" s="309"/>
      <c r="KK11" s="310"/>
      <c r="KL11" s="311"/>
      <c r="KM11" s="311"/>
      <c r="KN11" s="312"/>
      <c r="KO11" s="316"/>
      <c r="KP11" s="316"/>
      <c r="KQ11" s="326"/>
      <c r="KR11" s="326"/>
      <c r="KS11" s="316" t="s">
        <v>45</v>
      </c>
      <c r="KT11" s="316"/>
      <c r="KU11" s="316"/>
      <c r="KV11" s="327" t="s">
        <v>47</v>
      </c>
      <c r="KW11" s="327"/>
      <c r="KX11" s="327"/>
      <c r="KY11" s="327"/>
      <c r="KZ11" s="327"/>
      <c r="LA11" s="327"/>
      <c r="LB11" s="327"/>
      <c r="LC11" s="306">
        <v>7</v>
      </c>
      <c r="LD11" s="306"/>
      <c r="LE11" s="307" t="s">
        <v>241</v>
      </c>
      <c r="LF11" s="308"/>
      <c r="LG11" s="308"/>
      <c r="LH11" s="308"/>
      <c r="LI11" s="309"/>
      <c r="LJ11" s="310"/>
      <c r="LK11" s="311"/>
      <c r="LL11" s="311"/>
      <c r="LM11" s="312"/>
      <c r="LN11" s="316"/>
      <c r="LO11" s="316"/>
      <c r="LP11" s="326"/>
      <c r="LQ11" s="326"/>
      <c r="LR11" s="316" t="s">
        <v>45</v>
      </c>
      <c r="LS11" s="316"/>
      <c r="LT11" s="316"/>
      <c r="LU11" s="327" t="s">
        <v>47</v>
      </c>
      <c r="LV11" s="327"/>
      <c r="LW11" s="327"/>
      <c r="LX11" s="327"/>
      <c r="LY11" s="327"/>
      <c r="LZ11" s="327"/>
      <c r="MA11" s="327"/>
      <c r="MB11" s="306">
        <v>7</v>
      </c>
      <c r="MC11" s="306"/>
      <c r="MD11" s="307" t="s">
        <v>241</v>
      </c>
      <c r="ME11" s="308"/>
      <c r="MF11" s="308"/>
      <c r="MG11" s="308"/>
      <c r="MH11" s="309"/>
      <c r="MI11" s="310"/>
      <c r="MJ11" s="311"/>
      <c r="MK11" s="311"/>
      <c r="ML11" s="312"/>
      <c r="MM11" s="316"/>
      <c r="MN11" s="316"/>
      <c r="MO11" s="326"/>
      <c r="MP11" s="326"/>
      <c r="MQ11" s="316" t="s">
        <v>45</v>
      </c>
      <c r="MR11" s="316"/>
      <c r="MS11" s="316"/>
      <c r="MT11" s="327" t="s">
        <v>47</v>
      </c>
      <c r="MU11" s="327"/>
      <c r="MV11" s="327"/>
      <c r="MW11" s="327"/>
      <c r="MX11" s="327"/>
      <c r="MY11" s="327"/>
      <c r="MZ11" s="327"/>
      <c r="NA11" s="306">
        <v>7</v>
      </c>
      <c r="NB11" s="306"/>
      <c r="NC11" s="307" t="s">
        <v>241</v>
      </c>
      <c r="ND11" s="308"/>
      <c r="NE11" s="308"/>
      <c r="NF11" s="308"/>
      <c r="NG11" s="309"/>
      <c r="NH11" s="310"/>
      <c r="NI11" s="311"/>
      <c r="NJ11" s="311"/>
      <c r="NK11" s="312"/>
      <c r="NL11" s="316"/>
      <c r="NM11" s="316"/>
      <c r="NN11" s="326"/>
      <c r="NO11" s="326"/>
      <c r="NP11" s="316" t="s">
        <v>45</v>
      </c>
      <c r="NQ11" s="316"/>
      <c r="NR11" s="316"/>
      <c r="NS11" s="327" t="s">
        <v>47</v>
      </c>
      <c r="NT11" s="327"/>
      <c r="NU11" s="327"/>
      <c r="NV11" s="327"/>
      <c r="NW11" s="327"/>
      <c r="NX11" s="327"/>
      <c r="NY11" s="327"/>
      <c r="NZ11" s="306">
        <v>7</v>
      </c>
      <c r="OA11" s="306"/>
      <c r="OB11" s="307" t="s">
        <v>241</v>
      </c>
      <c r="OC11" s="308"/>
      <c r="OD11" s="308"/>
      <c r="OE11" s="308"/>
      <c r="OF11" s="309"/>
      <c r="OG11" s="310"/>
      <c r="OH11" s="311"/>
      <c r="OI11" s="311"/>
      <c r="OJ11" s="312"/>
    </row>
    <row r="12" spans="1:400" ht="69.95" customHeight="1">
      <c r="A12" s="316"/>
      <c r="B12" s="316"/>
      <c r="C12" s="326"/>
      <c r="D12" s="326"/>
      <c r="E12" s="316"/>
      <c r="F12" s="316"/>
      <c r="G12" s="316"/>
      <c r="H12" s="327" t="s">
        <v>48</v>
      </c>
      <c r="I12" s="327"/>
      <c r="J12" s="327"/>
      <c r="K12" s="327"/>
      <c r="L12" s="327"/>
      <c r="M12" s="327"/>
      <c r="N12" s="327"/>
      <c r="O12" s="306">
        <v>3</v>
      </c>
      <c r="P12" s="306"/>
      <c r="Q12" s="307" t="s">
        <v>241</v>
      </c>
      <c r="R12" s="308"/>
      <c r="S12" s="308"/>
      <c r="T12" s="308"/>
      <c r="U12" s="309"/>
      <c r="V12" s="310"/>
      <c r="W12" s="311"/>
      <c r="X12" s="311"/>
      <c r="Y12" s="312"/>
      <c r="Z12" s="316"/>
      <c r="AA12" s="316"/>
      <c r="AB12" s="326"/>
      <c r="AC12" s="326"/>
      <c r="AD12" s="316"/>
      <c r="AE12" s="316"/>
      <c r="AF12" s="316"/>
      <c r="AG12" s="327" t="s">
        <v>48</v>
      </c>
      <c r="AH12" s="327"/>
      <c r="AI12" s="327"/>
      <c r="AJ12" s="327"/>
      <c r="AK12" s="327"/>
      <c r="AL12" s="327"/>
      <c r="AM12" s="327"/>
      <c r="AN12" s="306">
        <v>3</v>
      </c>
      <c r="AO12" s="306"/>
      <c r="AP12" s="307" t="s">
        <v>241</v>
      </c>
      <c r="AQ12" s="308"/>
      <c r="AR12" s="308"/>
      <c r="AS12" s="308"/>
      <c r="AT12" s="309"/>
      <c r="AU12" s="310"/>
      <c r="AV12" s="311"/>
      <c r="AW12" s="311"/>
      <c r="AX12" s="312"/>
      <c r="AY12" s="316"/>
      <c r="AZ12" s="316"/>
      <c r="BA12" s="326"/>
      <c r="BB12" s="326"/>
      <c r="BC12" s="316"/>
      <c r="BD12" s="316"/>
      <c r="BE12" s="316"/>
      <c r="BF12" s="327" t="s">
        <v>48</v>
      </c>
      <c r="BG12" s="327"/>
      <c r="BH12" s="327"/>
      <c r="BI12" s="327"/>
      <c r="BJ12" s="327"/>
      <c r="BK12" s="327"/>
      <c r="BL12" s="327"/>
      <c r="BM12" s="306">
        <v>3</v>
      </c>
      <c r="BN12" s="306"/>
      <c r="BO12" s="307" t="s">
        <v>241</v>
      </c>
      <c r="BP12" s="308"/>
      <c r="BQ12" s="308"/>
      <c r="BR12" s="308"/>
      <c r="BS12" s="309"/>
      <c r="BT12" s="310"/>
      <c r="BU12" s="311"/>
      <c r="BV12" s="311"/>
      <c r="BW12" s="312"/>
      <c r="BX12" s="316"/>
      <c r="BY12" s="316"/>
      <c r="BZ12" s="326"/>
      <c r="CA12" s="326"/>
      <c r="CB12" s="316"/>
      <c r="CC12" s="316"/>
      <c r="CD12" s="316"/>
      <c r="CE12" s="327" t="s">
        <v>48</v>
      </c>
      <c r="CF12" s="327"/>
      <c r="CG12" s="327"/>
      <c r="CH12" s="327"/>
      <c r="CI12" s="327"/>
      <c r="CJ12" s="327"/>
      <c r="CK12" s="327"/>
      <c r="CL12" s="306">
        <v>3</v>
      </c>
      <c r="CM12" s="306"/>
      <c r="CN12" s="307" t="s">
        <v>241</v>
      </c>
      <c r="CO12" s="308"/>
      <c r="CP12" s="308"/>
      <c r="CQ12" s="308"/>
      <c r="CR12" s="309"/>
      <c r="CS12" s="310"/>
      <c r="CT12" s="311"/>
      <c r="CU12" s="311"/>
      <c r="CV12" s="312"/>
      <c r="CW12" s="316"/>
      <c r="CX12" s="316"/>
      <c r="CY12" s="326"/>
      <c r="CZ12" s="326"/>
      <c r="DA12" s="316"/>
      <c r="DB12" s="316"/>
      <c r="DC12" s="316"/>
      <c r="DD12" s="327" t="s">
        <v>48</v>
      </c>
      <c r="DE12" s="327"/>
      <c r="DF12" s="327"/>
      <c r="DG12" s="327"/>
      <c r="DH12" s="327"/>
      <c r="DI12" s="327"/>
      <c r="DJ12" s="327"/>
      <c r="DK12" s="306">
        <v>3</v>
      </c>
      <c r="DL12" s="306"/>
      <c r="DM12" s="307" t="s">
        <v>241</v>
      </c>
      <c r="DN12" s="308"/>
      <c r="DO12" s="308"/>
      <c r="DP12" s="308"/>
      <c r="DQ12" s="309"/>
      <c r="DR12" s="310"/>
      <c r="DS12" s="311"/>
      <c r="DT12" s="311"/>
      <c r="DU12" s="312"/>
      <c r="DV12" s="316"/>
      <c r="DW12" s="316"/>
      <c r="DX12" s="326"/>
      <c r="DY12" s="326"/>
      <c r="DZ12" s="316"/>
      <c r="EA12" s="316"/>
      <c r="EB12" s="316"/>
      <c r="EC12" s="327" t="s">
        <v>48</v>
      </c>
      <c r="ED12" s="327"/>
      <c r="EE12" s="327"/>
      <c r="EF12" s="327"/>
      <c r="EG12" s="327"/>
      <c r="EH12" s="327"/>
      <c r="EI12" s="327"/>
      <c r="EJ12" s="306">
        <v>3</v>
      </c>
      <c r="EK12" s="306"/>
      <c r="EL12" s="307" t="s">
        <v>241</v>
      </c>
      <c r="EM12" s="308"/>
      <c r="EN12" s="308"/>
      <c r="EO12" s="308"/>
      <c r="EP12" s="309"/>
      <c r="EQ12" s="310"/>
      <c r="ER12" s="311"/>
      <c r="ES12" s="311"/>
      <c r="ET12" s="312"/>
      <c r="EU12" s="316"/>
      <c r="EV12" s="316"/>
      <c r="EW12" s="326"/>
      <c r="EX12" s="326"/>
      <c r="EY12" s="316"/>
      <c r="EZ12" s="316"/>
      <c r="FA12" s="316"/>
      <c r="FB12" s="327" t="s">
        <v>48</v>
      </c>
      <c r="FC12" s="327"/>
      <c r="FD12" s="327"/>
      <c r="FE12" s="327"/>
      <c r="FF12" s="327"/>
      <c r="FG12" s="327"/>
      <c r="FH12" s="327"/>
      <c r="FI12" s="306">
        <v>3</v>
      </c>
      <c r="FJ12" s="306"/>
      <c r="FK12" s="307" t="s">
        <v>241</v>
      </c>
      <c r="FL12" s="308"/>
      <c r="FM12" s="308"/>
      <c r="FN12" s="308"/>
      <c r="FO12" s="309"/>
      <c r="FP12" s="310"/>
      <c r="FQ12" s="311"/>
      <c r="FR12" s="311"/>
      <c r="FS12" s="312"/>
      <c r="FT12" s="316"/>
      <c r="FU12" s="316"/>
      <c r="FV12" s="326"/>
      <c r="FW12" s="326"/>
      <c r="FX12" s="316"/>
      <c r="FY12" s="316"/>
      <c r="FZ12" s="316"/>
      <c r="GA12" s="327" t="s">
        <v>48</v>
      </c>
      <c r="GB12" s="327"/>
      <c r="GC12" s="327"/>
      <c r="GD12" s="327"/>
      <c r="GE12" s="327"/>
      <c r="GF12" s="327"/>
      <c r="GG12" s="327"/>
      <c r="GH12" s="306">
        <v>3</v>
      </c>
      <c r="GI12" s="306"/>
      <c r="GJ12" s="307" t="s">
        <v>241</v>
      </c>
      <c r="GK12" s="308"/>
      <c r="GL12" s="308"/>
      <c r="GM12" s="308"/>
      <c r="GN12" s="309"/>
      <c r="GO12" s="310"/>
      <c r="GP12" s="311"/>
      <c r="GQ12" s="311"/>
      <c r="GR12" s="312"/>
      <c r="GS12" s="316"/>
      <c r="GT12" s="316"/>
      <c r="GU12" s="326"/>
      <c r="GV12" s="326"/>
      <c r="GW12" s="316"/>
      <c r="GX12" s="316"/>
      <c r="GY12" s="316"/>
      <c r="GZ12" s="327" t="s">
        <v>48</v>
      </c>
      <c r="HA12" s="327"/>
      <c r="HB12" s="327"/>
      <c r="HC12" s="327"/>
      <c r="HD12" s="327"/>
      <c r="HE12" s="327"/>
      <c r="HF12" s="327"/>
      <c r="HG12" s="306">
        <v>3</v>
      </c>
      <c r="HH12" s="306"/>
      <c r="HI12" s="307" t="s">
        <v>241</v>
      </c>
      <c r="HJ12" s="308"/>
      <c r="HK12" s="308"/>
      <c r="HL12" s="308"/>
      <c r="HM12" s="309"/>
      <c r="HN12" s="310"/>
      <c r="HO12" s="311"/>
      <c r="HP12" s="311"/>
      <c r="HQ12" s="312"/>
      <c r="HR12" s="316"/>
      <c r="HS12" s="316"/>
      <c r="HT12" s="326"/>
      <c r="HU12" s="326"/>
      <c r="HV12" s="316"/>
      <c r="HW12" s="316"/>
      <c r="HX12" s="316"/>
      <c r="HY12" s="327" t="s">
        <v>48</v>
      </c>
      <c r="HZ12" s="327"/>
      <c r="IA12" s="327"/>
      <c r="IB12" s="327"/>
      <c r="IC12" s="327"/>
      <c r="ID12" s="327"/>
      <c r="IE12" s="327"/>
      <c r="IF12" s="306">
        <v>3</v>
      </c>
      <c r="IG12" s="306"/>
      <c r="IH12" s="307" t="s">
        <v>241</v>
      </c>
      <c r="II12" s="308"/>
      <c r="IJ12" s="308"/>
      <c r="IK12" s="308"/>
      <c r="IL12" s="309"/>
      <c r="IM12" s="310"/>
      <c r="IN12" s="311"/>
      <c r="IO12" s="311"/>
      <c r="IP12" s="312"/>
      <c r="IQ12" s="316"/>
      <c r="IR12" s="316"/>
      <c r="IS12" s="326"/>
      <c r="IT12" s="326"/>
      <c r="IU12" s="316"/>
      <c r="IV12" s="316"/>
      <c r="IW12" s="316"/>
      <c r="IX12" s="327" t="s">
        <v>48</v>
      </c>
      <c r="IY12" s="327"/>
      <c r="IZ12" s="327"/>
      <c r="JA12" s="327"/>
      <c r="JB12" s="327"/>
      <c r="JC12" s="327"/>
      <c r="JD12" s="327"/>
      <c r="JE12" s="306">
        <v>3</v>
      </c>
      <c r="JF12" s="306"/>
      <c r="JG12" s="307" t="s">
        <v>241</v>
      </c>
      <c r="JH12" s="308"/>
      <c r="JI12" s="308"/>
      <c r="JJ12" s="308"/>
      <c r="JK12" s="309"/>
      <c r="JL12" s="310"/>
      <c r="JM12" s="311"/>
      <c r="JN12" s="311"/>
      <c r="JO12" s="312"/>
      <c r="JP12" s="316"/>
      <c r="JQ12" s="316"/>
      <c r="JR12" s="326"/>
      <c r="JS12" s="326"/>
      <c r="JT12" s="316"/>
      <c r="JU12" s="316"/>
      <c r="JV12" s="316"/>
      <c r="JW12" s="327" t="s">
        <v>48</v>
      </c>
      <c r="JX12" s="327"/>
      <c r="JY12" s="327"/>
      <c r="JZ12" s="327"/>
      <c r="KA12" s="327"/>
      <c r="KB12" s="327"/>
      <c r="KC12" s="327"/>
      <c r="KD12" s="306">
        <v>3</v>
      </c>
      <c r="KE12" s="306"/>
      <c r="KF12" s="307" t="s">
        <v>241</v>
      </c>
      <c r="KG12" s="308"/>
      <c r="KH12" s="308"/>
      <c r="KI12" s="308"/>
      <c r="KJ12" s="309"/>
      <c r="KK12" s="310"/>
      <c r="KL12" s="311"/>
      <c r="KM12" s="311"/>
      <c r="KN12" s="312"/>
      <c r="KO12" s="316"/>
      <c r="KP12" s="316"/>
      <c r="KQ12" s="326"/>
      <c r="KR12" s="326"/>
      <c r="KS12" s="316"/>
      <c r="KT12" s="316"/>
      <c r="KU12" s="316"/>
      <c r="KV12" s="327" t="s">
        <v>48</v>
      </c>
      <c r="KW12" s="327"/>
      <c r="KX12" s="327"/>
      <c r="KY12" s="327"/>
      <c r="KZ12" s="327"/>
      <c r="LA12" s="327"/>
      <c r="LB12" s="327"/>
      <c r="LC12" s="306">
        <v>3</v>
      </c>
      <c r="LD12" s="306"/>
      <c r="LE12" s="307" t="s">
        <v>241</v>
      </c>
      <c r="LF12" s="308"/>
      <c r="LG12" s="308"/>
      <c r="LH12" s="308"/>
      <c r="LI12" s="309"/>
      <c r="LJ12" s="310"/>
      <c r="LK12" s="311"/>
      <c r="LL12" s="311"/>
      <c r="LM12" s="312"/>
      <c r="LN12" s="316"/>
      <c r="LO12" s="316"/>
      <c r="LP12" s="326"/>
      <c r="LQ12" s="326"/>
      <c r="LR12" s="316"/>
      <c r="LS12" s="316"/>
      <c r="LT12" s="316"/>
      <c r="LU12" s="327" t="s">
        <v>48</v>
      </c>
      <c r="LV12" s="327"/>
      <c r="LW12" s="327"/>
      <c r="LX12" s="327"/>
      <c r="LY12" s="327"/>
      <c r="LZ12" s="327"/>
      <c r="MA12" s="327"/>
      <c r="MB12" s="306">
        <v>3</v>
      </c>
      <c r="MC12" s="306"/>
      <c r="MD12" s="307" t="s">
        <v>241</v>
      </c>
      <c r="ME12" s="308"/>
      <c r="MF12" s="308"/>
      <c r="MG12" s="308"/>
      <c r="MH12" s="309"/>
      <c r="MI12" s="310"/>
      <c r="MJ12" s="311"/>
      <c r="MK12" s="311"/>
      <c r="ML12" s="312"/>
      <c r="MM12" s="316"/>
      <c r="MN12" s="316"/>
      <c r="MO12" s="326"/>
      <c r="MP12" s="326"/>
      <c r="MQ12" s="316"/>
      <c r="MR12" s="316"/>
      <c r="MS12" s="316"/>
      <c r="MT12" s="327" t="s">
        <v>48</v>
      </c>
      <c r="MU12" s="327"/>
      <c r="MV12" s="327"/>
      <c r="MW12" s="327"/>
      <c r="MX12" s="327"/>
      <c r="MY12" s="327"/>
      <c r="MZ12" s="327"/>
      <c r="NA12" s="306">
        <v>3</v>
      </c>
      <c r="NB12" s="306"/>
      <c r="NC12" s="307" t="s">
        <v>241</v>
      </c>
      <c r="ND12" s="308"/>
      <c r="NE12" s="308"/>
      <c r="NF12" s="308"/>
      <c r="NG12" s="309"/>
      <c r="NH12" s="310"/>
      <c r="NI12" s="311"/>
      <c r="NJ12" s="311"/>
      <c r="NK12" s="312"/>
      <c r="NL12" s="316"/>
      <c r="NM12" s="316"/>
      <c r="NN12" s="326"/>
      <c r="NO12" s="326"/>
      <c r="NP12" s="316"/>
      <c r="NQ12" s="316"/>
      <c r="NR12" s="316"/>
      <c r="NS12" s="327" t="s">
        <v>48</v>
      </c>
      <c r="NT12" s="327"/>
      <c r="NU12" s="327"/>
      <c r="NV12" s="327"/>
      <c r="NW12" s="327"/>
      <c r="NX12" s="327"/>
      <c r="NY12" s="327"/>
      <c r="NZ12" s="306">
        <v>3</v>
      </c>
      <c r="OA12" s="306"/>
      <c r="OB12" s="307" t="s">
        <v>241</v>
      </c>
      <c r="OC12" s="308"/>
      <c r="OD12" s="308"/>
      <c r="OE12" s="308"/>
      <c r="OF12" s="309"/>
      <c r="OG12" s="310"/>
      <c r="OH12" s="311"/>
      <c r="OI12" s="311"/>
      <c r="OJ12" s="312"/>
    </row>
    <row r="13" spans="1:400" ht="33" customHeight="1">
      <c r="A13" s="316"/>
      <c r="B13" s="316"/>
      <c r="C13" s="326"/>
      <c r="D13" s="326"/>
      <c r="E13" s="313" t="s">
        <v>96</v>
      </c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5"/>
      <c r="Z13" s="316"/>
      <c r="AA13" s="316"/>
      <c r="AB13" s="326"/>
      <c r="AC13" s="326"/>
      <c r="AD13" s="313" t="s">
        <v>96</v>
      </c>
      <c r="AE13" s="314"/>
      <c r="AF13" s="314"/>
      <c r="AG13" s="314"/>
      <c r="AH13" s="314"/>
      <c r="AI13" s="314"/>
      <c r="AJ13" s="314"/>
      <c r="AK13" s="314"/>
      <c r="AL13" s="314"/>
      <c r="AM13" s="314"/>
      <c r="AN13" s="314"/>
      <c r="AO13" s="314"/>
      <c r="AP13" s="314"/>
      <c r="AQ13" s="314"/>
      <c r="AR13" s="314"/>
      <c r="AS13" s="314"/>
      <c r="AT13" s="314"/>
      <c r="AU13" s="314"/>
      <c r="AV13" s="314"/>
      <c r="AW13" s="314"/>
      <c r="AX13" s="315"/>
      <c r="AY13" s="316"/>
      <c r="AZ13" s="316"/>
      <c r="BA13" s="326"/>
      <c r="BB13" s="326"/>
      <c r="BC13" s="313" t="s">
        <v>96</v>
      </c>
      <c r="BD13" s="314"/>
      <c r="BE13" s="314"/>
      <c r="BF13" s="314"/>
      <c r="BG13" s="314"/>
      <c r="BH13" s="314"/>
      <c r="BI13" s="314"/>
      <c r="BJ13" s="314"/>
      <c r="BK13" s="314"/>
      <c r="BL13" s="314"/>
      <c r="BM13" s="314"/>
      <c r="BN13" s="314"/>
      <c r="BO13" s="314"/>
      <c r="BP13" s="314"/>
      <c r="BQ13" s="314"/>
      <c r="BR13" s="314"/>
      <c r="BS13" s="314"/>
      <c r="BT13" s="314"/>
      <c r="BU13" s="314"/>
      <c r="BV13" s="314"/>
      <c r="BW13" s="315"/>
      <c r="BX13" s="316"/>
      <c r="BY13" s="316"/>
      <c r="BZ13" s="326"/>
      <c r="CA13" s="326"/>
      <c r="CB13" s="313" t="s">
        <v>96</v>
      </c>
      <c r="CC13" s="314"/>
      <c r="CD13" s="314"/>
      <c r="CE13" s="314"/>
      <c r="CF13" s="314"/>
      <c r="CG13" s="314"/>
      <c r="CH13" s="314"/>
      <c r="CI13" s="314"/>
      <c r="CJ13" s="314"/>
      <c r="CK13" s="314"/>
      <c r="CL13" s="314"/>
      <c r="CM13" s="314"/>
      <c r="CN13" s="314"/>
      <c r="CO13" s="314"/>
      <c r="CP13" s="314"/>
      <c r="CQ13" s="314"/>
      <c r="CR13" s="314"/>
      <c r="CS13" s="314"/>
      <c r="CT13" s="314"/>
      <c r="CU13" s="314"/>
      <c r="CV13" s="315"/>
      <c r="CW13" s="316"/>
      <c r="CX13" s="316"/>
      <c r="CY13" s="326"/>
      <c r="CZ13" s="326"/>
      <c r="DA13" s="313" t="s">
        <v>96</v>
      </c>
      <c r="DB13" s="314"/>
      <c r="DC13" s="314"/>
      <c r="DD13" s="314"/>
      <c r="DE13" s="314"/>
      <c r="DF13" s="314"/>
      <c r="DG13" s="314"/>
      <c r="DH13" s="314"/>
      <c r="DI13" s="314"/>
      <c r="DJ13" s="314"/>
      <c r="DK13" s="314"/>
      <c r="DL13" s="314"/>
      <c r="DM13" s="314"/>
      <c r="DN13" s="314"/>
      <c r="DO13" s="314"/>
      <c r="DP13" s="314"/>
      <c r="DQ13" s="314"/>
      <c r="DR13" s="314"/>
      <c r="DS13" s="314"/>
      <c r="DT13" s="314"/>
      <c r="DU13" s="315"/>
      <c r="DV13" s="316"/>
      <c r="DW13" s="316"/>
      <c r="DX13" s="326"/>
      <c r="DY13" s="326"/>
      <c r="DZ13" s="313" t="s">
        <v>96</v>
      </c>
      <c r="EA13" s="314"/>
      <c r="EB13" s="314"/>
      <c r="EC13" s="314"/>
      <c r="ED13" s="314"/>
      <c r="EE13" s="314"/>
      <c r="EF13" s="314"/>
      <c r="EG13" s="314"/>
      <c r="EH13" s="314"/>
      <c r="EI13" s="314"/>
      <c r="EJ13" s="314"/>
      <c r="EK13" s="314"/>
      <c r="EL13" s="314"/>
      <c r="EM13" s="314"/>
      <c r="EN13" s="314"/>
      <c r="EO13" s="314"/>
      <c r="EP13" s="314"/>
      <c r="EQ13" s="314"/>
      <c r="ER13" s="314"/>
      <c r="ES13" s="314"/>
      <c r="ET13" s="315"/>
      <c r="EU13" s="316"/>
      <c r="EV13" s="316"/>
      <c r="EW13" s="326"/>
      <c r="EX13" s="326"/>
      <c r="EY13" s="313" t="s">
        <v>96</v>
      </c>
      <c r="EZ13" s="314"/>
      <c r="FA13" s="314"/>
      <c r="FB13" s="314"/>
      <c r="FC13" s="314"/>
      <c r="FD13" s="314"/>
      <c r="FE13" s="314"/>
      <c r="FF13" s="314"/>
      <c r="FG13" s="314"/>
      <c r="FH13" s="314"/>
      <c r="FI13" s="314"/>
      <c r="FJ13" s="314"/>
      <c r="FK13" s="314"/>
      <c r="FL13" s="314"/>
      <c r="FM13" s="314"/>
      <c r="FN13" s="314"/>
      <c r="FO13" s="314"/>
      <c r="FP13" s="314"/>
      <c r="FQ13" s="314"/>
      <c r="FR13" s="314"/>
      <c r="FS13" s="315"/>
      <c r="FT13" s="316"/>
      <c r="FU13" s="316"/>
      <c r="FV13" s="326"/>
      <c r="FW13" s="326"/>
      <c r="FX13" s="313" t="s">
        <v>96</v>
      </c>
      <c r="FY13" s="314"/>
      <c r="FZ13" s="314"/>
      <c r="GA13" s="314"/>
      <c r="GB13" s="314"/>
      <c r="GC13" s="314"/>
      <c r="GD13" s="314"/>
      <c r="GE13" s="314"/>
      <c r="GF13" s="314"/>
      <c r="GG13" s="314"/>
      <c r="GH13" s="314"/>
      <c r="GI13" s="314"/>
      <c r="GJ13" s="314"/>
      <c r="GK13" s="314"/>
      <c r="GL13" s="314"/>
      <c r="GM13" s="314"/>
      <c r="GN13" s="314"/>
      <c r="GO13" s="314"/>
      <c r="GP13" s="314"/>
      <c r="GQ13" s="314"/>
      <c r="GR13" s="315"/>
      <c r="GS13" s="316"/>
      <c r="GT13" s="316"/>
      <c r="GU13" s="326"/>
      <c r="GV13" s="326"/>
      <c r="GW13" s="313" t="s">
        <v>96</v>
      </c>
      <c r="GX13" s="314"/>
      <c r="GY13" s="314"/>
      <c r="GZ13" s="314"/>
      <c r="HA13" s="314"/>
      <c r="HB13" s="314"/>
      <c r="HC13" s="314"/>
      <c r="HD13" s="314"/>
      <c r="HE13" s="314"/>
      <c r="HF13" s="314"/>
      <c r="HG13" s="314"/>
      <c r="HH13" s="314"/>
      <c r="HI13" s="314"/>
      <c r="HJ13" s="314"/>
      <c r="HK13" s="314"/>
      <c r="HL13" s="314"/>
      <c r="HM13" s="314"/>
      <c r="HN13" s="314"/>
      <c r="HO13" s="314"/>
      <c r="HP13" s="314"/>
      <c r="HQ13" s="315"/>
      <c r="HR13" s="316"/>
      <c r="HS13" s="316"/>
      <c r="HT13" s="326"/>
      <c r="HU13" s="326"/>
      <c r="HV13" s="313" t="s">
        <v>96</v>
      </c>
      <c r="HW13" s="314"/>
      <c r="HX13" s="314"/>
      <c r="HY13" s="314"/>
      <c r="HZ13" s="314"/>
      <c r="IA13" s="314"/>
      <c r="IB13" s="314"/>
      <c r="IC13" s="314"/>
      <c r="ID13" s="314"/>
      <c r="IE13" s="314"/>
      <c r="IF13" s="314"/>
      <c r="IG13" s="314"/>
      <c r="IH13" s="314"/>
      <c r="II13" s="314"/>
      <c r="IJ13" s="314"/>
      <c r="IK13" s="314"/>
      <c r="IL13" s="314"/>
      <c r="IM13" s="314"/>
      <c r="IN13" s="314"/>
      <c r="IO13" s="314"/>
      <c r="IP13" s="315"/>
      <c r="IQ13" s="316"/>
      <c r="IR13" s="316"/>
      <c r="IS13" s="326"/>
      <c r="IT13" s="326"/>
      <c r="IU13" s="313" t="s">
        <v>96</v>
      </c>
      <c r="IV13" s="314"/>
      <c r="IW13" s="314"/>
      <c r="IX13" s="314"/>
      <c r="IY13" s="314"/>
      <c r="IZ13" s="314"/>
      <c r="JA13" s="314"/>
      <c r="JB13" s="314"/>
      <c r="JC13" s="314"/>
      <c r="JD13" s="314"/>
      <c r="JE13" s="314"/>
      <c r="JF13" s="314"/>
      <c r="JG13" s="314"/>
      <c r="JH13" s="314"/>
      <c r="JI13" s="314"/>
      <c r="JJ13" s="314"/>
      <c r="JK13" s="314"/>
      <c r="JL13" s="314"/>
      <c r="JM13" s="314"/>
      <c r="JN13" s="314"/>
      <c r="JO13" s="315"/>
      <c r="JP13" s="316"/>
      <c r="JQ13" s="316"/>
      <c r="JR13" s="326"/>
      <c r="JS13" s="326"/>
      <c r="JT13" s="313" t="s">
        <v>96</v>
      </c>
      <c r="JU13" s="314"/>
      <c r="JV13" s="314"/>
      <c r="JW13" s="314"/>
      <c r="JX13" s="314"/>
      <c r="JY13" s="314"/>
      <c r="JZ13" s="314"/>
      <c r="KA13" s="314"/>
      <c r="KB13" s="314"/>
      <c r="KC13" s="314"/>
      <c r="KD13" s="314"/>
      <c r="KE13" s="314"/>
      <c r="KF13" s="314"/>
      <c r="KG13" s="314"/>
      <c r="KH13" s="314"/>
      <c r="KI13" s="314"/>
      <c r="KJ13" s="314"/>
      <c r="KK13" s="314"/>
      <c r="KL13" s="314"/>
      <c r="KM13" s="314"/>
      <c r="KN13" s="315"/>
      <c r="KO13" s="316"/>
      <c r="KP13" s="316"/>
      <c r="KQ13" s="326"/>
      <c r="KR13" s="326"/>
      <c r="KS13" s="313" t="s">
        <v>96</v>
      </c>
      <c r="KT13" s="314"/>
      <c r="KU13" s="314"/>
      <c r="KV13" s="314"/>
      <c r="KW13" s="314"/>
      <c r="KX13" s="314"/>
      <c r="KY13" s="314"/>
      <c r="KZ13" s="314"/>
      <c r="LA13" s="314"/>
      <c r="LB13" s="314"/>
      <c r="LC13" s="314"/>
      <c r="LD13" s="314"/>
      <c r="LE13" s="314"/>
      <c r="LF13" s="314"/>
      <c r="LG13" s="314"/>
      <c r="LH13" s="314"/>
      <c r="LI13" s="314"/>
      <c r="LJ13" s="314"/>
      <c r="LK13" s="314"/>
      <c r="LL13" s="314"/>
      <c r="LM13" s="315"/>
      <c r="LN13" s="316"/>
      <c r="LO13" s="316"/>
      <c r="LP13" s="326"/>
      <c r="LQ13" s="326"/>
      <c r="LR13" s="313" t="s">
        <v>96</v>
      </c>
      <c r="LS13" s="314"/>
      <c r="LT13" s="314"/>
      <c r="LU13" s="314"/>
      <c r="LV13" s="314"/>
      <c r="LW13" s="314"/>
      <c r="LX13" s="314"/>
      <c r="LY13" s="314"/>
      <c r="LZ13" s="314"/>
      <c r="MA13" s="314"/>
      <c r="MB13" s="314"/>
      <c r="MC13" s="314"/>
      <c r="MD13" s="314"/>
      <c r="ME13" s="314"/>
      <c r="MF13" s="314"/>
      <c r="MG13" s="314"/>
      <c r="MH13" s="314"/>
      <c r="MI13" s="314"/>
      <c r="MJ13" s="314"/>
      <c r="MK13" s="314"/>
      <c r="ML13" s="315"/>
      <c r="MM13" s="316"/>
      <c r="MN13" s="316"/>
      <c r="MO13" s="326"/>
      <c r="MP13" s="326"/>
      <c r="MQ13" s="313" t="s">
        <v>96</v>
      </c>
      <c r="MR13" s="314"/>
      <c r="MS13" s="314"/>
      <c r="MT13" s="314"/>
      <c r="MU13" s="314"/>
      <c r="MV13" s="314"/>
      <c r="MW13" s="314"/>
      <c r="MX13" s="314"/>
      <c r="MY13" s="314"/>
      <c r="MZ13" s="314"/>
      <c r="NA13" s="314"/>
      <c r="NB13" s="314"/>
      <c r="NC13" s="314"/>
      <c r="ND13" s="314"/>
      <c r="NE13" s="314"/>
      <c r="NF13" s="314"/>
      <c r="NG13" s="314"/>
      <c r="NH13" s="314"/>
      <c r="NI13" s="314"/>
      <c r="NJ13" s="314"/>
      <c r="NK13" s="315"/>
      <c r="NL13" s="316"/>
      <c r="NM13" s="316"/>
      <c r="NN13" s="326"/>
      <c r="NO13" s="326"/>
      <c r="NP13" s="313" t="s">
        <v>96</v>
      </c>
      <c r="NQ13" s="314"/>
      <c r="NR13" s="314"/>
      <c r="NS13" s="314"/>
      <c r="NT13" s="314"/>
      <c r="NU13" s="314"/>
      <c r="NV13" s="314"/>
      <c r="NW13" s="314"/>
      <c r="NX13" s="314"/>
      <c r="NY13" s="314"/>
      <c r="NZ13" s="314"/>
      <c r="OA13" s="314"/>
      <c r="OB13" s="314"/>
      <c r="OC13" s="314"/>
      <c r="OD13" s="314"/>
      <c r="OE13" s="314"/>
      <c r="OF13" s="314"/>
      <c r="OG13" s="314"/>
      <c r="OH13" s="314"/>
      <c r="OI13" s="314"/>
      <c r="OJ13" s="315"/>
    </row>
    <row r="14" spans="1:400" ht="66.75" customHeight="1">
      <c r="A14" s="316" t="s">
        <v>29</v>
      </c>
      <c r="B14" s="316"/>
      <c r="C14" s="316"/>
      <c r="D14" s="316"/>
      <c r="E14" s="317" t="s">
        <v>49</v>
      </c>
      <c r="F14" s="318"/>
      <c r="G14" s="318"/>
      <c r="H14" s="318"/>
      <c r="I14" s="318"/>
      <c r="J14" s="318"/>
      <c r="K14" s="318"/>
      <c r="L14" s="318"/>
      <c r="M14" s="318"/>
      <c r="N14" s="318"/>
      <c r="O14" s="301" t="s">
        <v>36</v>
      </c>
      <c r="P14" s="301"/>
      <c r="Q14" s="319" t="s">
        <v>233</v>
      </c>
      <c r="R14" s="319"/>
      <c r="S14" s="319"/>
      <c r="T14" s="319"/>
      <c r="U14" s="319"/>
      <c r="V14" s="310"/>
      <c r="W14" s="311"/>
      <c r="X14" s="311"/>
      <c r="Y14" s="312"/>
      <c r="Z14" s="316" t="s">
        <v>29</v>
      </c>
      <c r="AA14" s="316"/>
      <c r="AB14" s="316"/>
      <c r="AC14" s="316"/>
      <c r="AD14" s="317" t="s">
        <v>49</v>
      </c>
      <c r="AE14" s="318"/>
      <c r="AF14" s="318"/>
      <c r="AG14" s="318"/>
      <c r="AH14" s="318"/>
      <c r="AI14" s="318"/>
      <c r="AJ14" s="318"/>
      <c r="AK14" s="318"/>
      <c r="AL14" s="318"/>
      <c r="AM14" s="318"/>
      <c r="AN14" s="301" t="s">
        <v>11</v>
      </c>
      <c r="AO14" s="301"/>
      <c r="AP14" s="319" t="s">
        <v>233</v>
      </c>
      <c r="AQ14" s="319"/>
      <c r="AR14" s="319"/>
      <c r="AS14" s="319"/>
      <c r="AT14" s="319"/>
      <c r="AU14" s="310"/>
      <c r="AV14" s="311"/>
      <c r="AW14" s="311"/>
      <c r="AX14" s="312"/>
      <c r="AY14" s="316" t="s">
        <v>29</v>
      </c>
      <c r="AZ14" s="316"/>
      <c r="BA14" s="316"/>
      <c r="BB14" s="316"/>
      <c r="BC14" s="317" t="s">
        <v>49</v>
      </c>
      <c r="BD14" s="318"/>
      <c r="BE14" s="318"/>
      <c r="BF14" s="318"/>
      <c r="BG14" s="318"/>
      <c r="BH14" s="318"/>
      <c r="BI14" s="318"/>
      <c r="BJ14" s="318"/>
      <c r="BK14" s="318"/>
      <c r="BL14" s="318"/>
      <c r="BM14" s="301" t="s">
        <v>11</v>
      </c>
      <c r="BN14" s="301"/>
      <c r="BO14" s="319" t="s">
        <v>233</v>
      </c>
      <c r="BP14" s="319"/>
      <c r="BQ14" s="319"/>
      <c r="BR14" s="319"/>
      <c r="BS14" s="319"/>
      <c r="BT14" s="310"/>
      <c r="BU14" s="311"/>
      <c r="BV14" s="311"/>
      <c r="BW14" s="312"/>
      <c r="BX14" s="316" t="s">
        <v>29</v>
      </c>
      <c r="BY14" s="316"/>
      <c r="BZ14" s="316"/>
      <c r="CA14" s="316"/>
      <c r="CB14" s="317" t="s">
        <v>49</v>
      </c>
      <c r="CC14" s="318"/>
      <c r="CD14" s="318"/>
      <c r="CE14" s="318"/>
      <c r="CF14" s="318"/>
      <c r="CG14" s="318"/>
      <c r="CH14" s="318"/>
      <c r="CI14" s="318"/>
      <c r="CJ14" s="318"/>
      <c r="CK14" s="318"/>
      <c r="CL14" s="301" t="s">
        <v>11</v>
      </c>
      <c r="CM14" s="301"/>
      <c r="CN14" s="319" t="s">
        <v>233</v>
      </c>
      <c r="CO14" s="319"/>
      <c r="CP14" s="319"/>
      <c r="CQ14" s="319"/>
      <c r="CR14" s="319"/>
      <c r="CS14" s="310"/>
      <c r="CT14" s="311"/>
      <c r="CU14" s="311"/>
      <c r="CV14" s="312"/>
      <c r="CW14" s="316" t="s">
        <v>29</v>
      </c>
      <c r="CX14" s="316"/>
      <c r="CY14" s="316"/>
      <c r="CZ14" s="316"/>
      <c r="DA14" s="317" t="s">
        <v>49</v>
      </c>
      <c r="DB14" s="318"/>
      <c r="DC14" s="318"/>
      <c r="DD14" s="318"/>
      <c r="DE14" s="318"/>
      <c r="DF14" s="318"/>
      <c r="DG14" s="318"/>
      <c r="DH14" s="318"/>
      <c r="DI14" s="318"/>
      <c r="DJ14" s="318"/>
      <c r="DK14" s="301" t="s">
        <v>11</v>
      </c>
      <c r="DL14" s="301"/>
      <c r="DM14" s="319" t="s">
        <v>233</v>
      </c>
      <c r="DN14" s="319"/>
      <c r="DO14" s="319"/>
      <c r="DP14" s="319"/>
      <c r="DQ14" s="319"/>
      <c r="DR14" s="310"/>
      <c r="DS14" s="311"/>
      <c r="DT14" s="311"/>
      <c r="DU14" s="312"/>
      <c r="DV14" s="316" t="s">
        <v>29</v>
      </c>
      <c r="DW14" s="316"/>
      <c r="DX14" s="316"/>
      <c r="DY14" s="316"/>
      <c r="DZ14" s="317" t="s">
        <v>49</v>
      </c>
      <c r="EA14" s="318"/>
      <c r="EB14" s="318"/>
      <c r="EC14" s="318"/>
      <c r="ED14" s="318"/>
      <c r="EE14" s="318"/>
      <c r="EF14" s="318"/>
      <c r="EG14" s="318"/>
      <c r="EH14" s="318"/>
      <c r="EI14" s="318"/>
      <c r="EJ14" s="301" t="s">
        <v>11</v>
      </c>
      <c r="EK14" s="301"/>
      <c r="EL14" s="319" t="s">
        <v>233</v>
      </c>
      <c r="EM14" s="319"/>
      <c r="EN14" s="319"/>
      <c r="EO14" s="319"/>
      <c r="EP14" s="319"/>
      <c r="EQ14" s="310"/>
      <c r="ER14" s="311"/>
      <c r="ES14" s="311"/>
      <c r="ET14" s="312"/>
      <c r="EU14" s="316" t="s">
        <v>29</v>
      </c>
      <c r="EV14" s="316"/>
      <c r="EW14" s="316"/>
      <c r="EX14" s="316"/>
      <c r="EY14" s="317" t="s">
        <v>49</v>
      </c>
      <c r="EZ14" s="318"/>
      <c r="FA14" s="318"/>
      <c r="FB14" s="318"/>
      <c r="FC14" s="318"/>
      <c r="FD14" s="318"/>
      <c r="FE14" s="318"/>
      <c r="FF14" s="318"/>
      <c r="FG14" s="318"/>
      <c r="FH14" s="318"/>
      <c r="FI14" s="301" t="s">
        <v>11</v>
      </c>
      <c r="FJ14" s="301"/>
      <c r="FK14" s="319" t="s">
        <v>233</v>
      </c>
      <c r="FL14" s="319"/>
      <c r="FM14" s="319"/>
      <c r="FN14" s="319"/>
      <c r="FO14" s="319"/>
      <c r="FP14" s="310"/>
      <c r="FQ14" s="311"/>
      <c r="FR14" s="311"/>
      <c r="FS14" s="312"/>
      <c r="FT14" s="316" t="s">
        <v>29</v>
      </c>
      <c r="FU14" s="316"/>
      <c r="FV14" s="316"/>
      <c r="FW14" s="316"/>
      <c r="FX14" s="317" t="s">
        <v>49</v>
      </c>
      <c r="FY14" s="318"/>
      <c r="FZ14" s="318"/>
      <c r="GA14" s="318"/>
      <c r="GB14" s="318"/>
      <c r="GC14" s="318"/>
      <c r="GD14" s="318"/>
      <c r="GE14" s="318"/>
      <c r="GF14" s="318"/>
      <c r="GG14" s="318"/>
      <c r="GH14" s="301" t="s">
        <v>11</v>
      </c>
      <c r="GI14" s="301"/>
      <c r="GJ14" s="319" t="s">
        <v>231</v>
      </c>
      <c r="GK14" s="319"/>
      <c r="GL14" s="319"/>
      <c r="GM14" s="319"/>
      <c r="GN14" s="319"/>
      <c r="GO14" s="310"/>
      <c r="GP14" s="311"/>
      <c r="GQ14" s="311"/>
      <c r="GR14" s="312"/>
      <c r="GS14" s="316" t="s">
        <v>29</v>
      </c>
      <c r="GT14" s="316"/>
      <c r="GU14" s="316"/>
      <c r="GV14" s="316"/>
      <c r="GW14" s="317" t="s">
        <v>49</v>
      </c>
      <c r="GX14" s="318"/>
      <c r="GY14" s="318"/>
      <c r="GZ14" s="318"/>
      <c r="HA14" s="318"/>
      <c r="HB14" s="318"/>
      <c r="HC14" s="318"/>
      <c r="HD14" s="318"/>
      <c r="HE14" s="318"/>
      <c r="HF14" s="318"/>
      <c r="HG14" s="301" t="s">
        <v>11</v>
      </c>
      <c r="HH14" s="301"/>
      <c r="HI14" s="319" t="s">
        <v>231</v>
      </c>
      <c r="HJ14" s="319"/>
      <c r="HK14" s="319"/>
      <c r="HL14" s="319"/>
      <c r="HM14" s="319"/>
      <c r="HN14" s="310"/>
      <c r="HO14" s="311"/>
      <c r="HP14" s="311"/>
      <c r="HQ14" s="312"/>
      <c r="HR14" s="316" t="s">
        <v>29</v>
      </c>
      <c r="HS14" s="316"/>
      <c r="HT14" s="316"/>
      <c r="HU14" s="316"/>
      <c r="HV14" s="317" t="s">
        <v>49</v>
      </c>
      <c r="HW14" s="318"/>
      <c r="HX14" s="318"/>
      <c r="HY14" s="318"/>
      <c r="HZ14" s="318"/>
      <c r="IA14" s="318"/>
      <c r="IB14" s="318"/>
      <c r="IC14" s="318"/>
      <c r="ID14" s="318"/>
      <c r="IE14" s="318"/>
      <c r="IF14" s="301" t="s">
        <v>11</v>
      </c>
      <c r="IG14" s="301"/>
      <c r="IH14" s="319" t="s">
        <v>231</v>
      </c>
      <c r="II14" s="319"/>
      <c r="IJ14" s="319"/>
      <c r="IK14" s="319"/>
      <c r="IL14" s="319"/>
      <c r="IM14" s="310"/>
      <c r="IN14" s="311"/>
      <c r="IO14" s="311"/>
      <c r="IP14" s="312"/>
      <c r="IQ14" s="316" t="s">
        <v>29</v>
      </c>
      <c r="IR14" s="316"/>
      <c r="IS14" s="316"/>
      <c r="IT14" s="316"/>
      <c r="IU14" s="317" t="s">
        <v>49</v>
      </c>
      <c r="IV14" s="318"/>
      <c r="IW14" s="318"/>
      <c r="IX14" s="318"/>
      <c r="IY14" s="318"/>
      <c r="IZ14" s="318"/>
      <c r="JA14" s="318"/>
      <c r="JB14" s="318"/>
      <c r="JC14" s="318"/>
      <c r="JD14" s="318"/>
      <c r="JE14" s="301" t="s">
        <v>11</v>
      </c>
      <c r="JF14" s="301"/>
      <c r="JG14" s="319" t="s">
        <v>231</v>
      </c>
      <c r="JH14" s="319"/>
      <c r="JI14" s="319"/>
      <c r="JJ14" s="319"/>
      <c r="JK14" s="319"/>
      <c r="JL14" s="310"/>
      <c r="JM14" s="311"/>
      <c r="JN14" s="311"/>
      <c r="JO14" s="312"/>
      <c r="JP14" s="316" t="s">
        <v>29</v>
      </c>
      <c r="JQ14" s="316"/>
      <c r="JR14" s="316"/>
      <c r="JS14" s="316"/>
      <c r="JT14" s="317" t="s">
        <v>49</v>
      </c>
      <c r="JU14" s="318"/>
      <c r="JV14" s="318"/>
      <c r="JW14" s="318"/>
      <c r="JX14" s="318"/>
      <c r="JY14" s="318"/>
      <c r="JZ14" s="318"/>
      <c r="KA14" s="318"/>
      <c r="KB14" s="318"/>
      <c r="KC14" s="318"/>
      <c r="KD14" s="301" t="s">
        <v>11</v>
      </c>
      <c r="KE14" s="301"/>
      <c r="KF14" s="319" t="s">
        <v>231</v>
      </c>
      <c r="KG14" s="319"/>
      <c r="KH14" s="319"/>
      <c r="KI14" s="319"/>
      <c r="KJ14" s="319"/>
      <c r="KK14" s="310"/>
      <c r="KL14" s="311"/>
      <c r="KM14" s="311"/>
      <c r="KN14" s="312"/>
      <c r="KO14" s="316" t="s">
        <v>29</v>
      </c>
      <c r="KP14" s="316"/>
      <c r="KQ14" s="316"/>
      <c r="KR14" s="316"/>
      <c r="KS14" s="317" t="s">
        <v>49</v>
      </c>
      <c r="KT14" s="318"/>
      <c r="KU14" s="318"/>
      <c r="KV14" s="318"/>
      <c r="KW14" s="318"/>
      <c r="KX14" s="318"/>
      <c r="KY14" s="318"/>
      <c r="KZ14" s="318"/>
      <c r="LA14" s="318"/>
      <c r="LB14" s="318"/>
      <c r="LC14" s="301" t="s">
        <v>11</v>
      </c>
      <c r="LD14" s="301"/>
      <c r="LE14" s="319" t="s">
        <v>231</v>
      </c>
      <c r="LF14" s="319"/>
      <c r="LG14" s="319"/>
      <c r="LH14" s="319"/>
      <c r="LI14" s="319"/>
      <c r="LJ14" s="310"/>
      <c r="LK14" s="311"/>
      <c r="LL14" s="311"/>
      <c r="LM14" s="312"/>
      <c r="LN14" s="316" t="s">
        <v>29</v>
      </c>
      <c r="LO14" s="316"/>
      <c r="LP14" s="316"/>
      <c r="LQ14" s="316"/>
      <c r="LR14" s="317" t="s">
        <v>49</v>
      </c>
      <c r="LS14" s="318"/>
      <c r="LT14" s="318"/>
      <c r="LU14" s="318"/>
      <c r="LV14" s="318"/>
      <c r="LW14" s="318"/>
      <c r="LX14" s="318"/>
      <c r="LY14" s="318"/>
      <c r="LZ14" s="318"/>
      <c r="MA14" s="318"/>
      <c r="MB14" s="301" t="s">
        <v>11</v>
      </c>
      <c r="MC14" s="301"/>
      <c r="MD14" s="319" t="s">
        <v>231</v>
      </c>
      <c r="ME14" s="319"/>
      <c r="MF14" s="319"/>
      <c r="MG14" s="319"/>
      <c r="MH14" s="319"/>
      <c r="MI14" s="310"/>
      <c r="MJ14" s="311"/>
      <c r="MK14" s="311"/>
      <c r="ML14" s="312"/>
      <c r="MM14" s="316" t="s">
        <v>29</v>
      </c>
      <c r="MN14" s="316"/>
      <c r="MO14" s="316"/>
      <c r="MP14" s="316"/>
      <c r="MQ14" s="317" t="s">
        <v>49</v>
      </c>
      <c r="MR14" s="318"/>
      <c r="MS14" s="318"/>
      <c r="MT14" s="318"/>
      <c r="MU14" s="318"/>
      <c r="MV14" s="318"/>
      <c r="MW14" s="318"/>
      <c r="MX14" s="318"/>
      <c r="MY14" s="318"/>
      <c r="MZ14" s="318"/>
      <c r="NA14" s="301" t="s">
        <v>11</v>
      </c>
      <c r="NB14" s="301"/>
      <c r="NC14" s="319" t="s">
        <v>231</v>
      </c>
      <c r="ND14" s="319"/>
      <c r="NE14" s="319"/>
      <c r="NF14" s="319"/>
      <c r="NG14" s="319"/>
      <c r="NH14" s="310"/>
      <c r="NI14" s="311"/>
      <c r="NJ14" s="311"/>
      <c r="NK14" s="312"/>
      <c r="NL14" s="316" t="s">
        <v>29</v>
      </c>
      <c r="NM14" s="316"/>
      <c r="NN14" s="316"/>
      <c r="NO14" s="316"/>
      <c r="NP14" s="317" t="s">
        <v>49</v>
      </c>
      <c r="NQ14" s="318"/>
      <c r="NR14" s="318"/>
      <c r="NS14" s="318"/>
      <c r="NT14" s="318"/>
      <c r="NU14" s="318"/>
      <c r="NV14" s="318"/>
      <c r="NW14" s="318"/>
      <c r="NX14" s="318"/>
      <c r="NY14" s="318"/>
      <c r="NZ14" s="301" t="s">
        <v>11</v>
      </c>
      <c r="OA14" s="301"/>
      <c r="OB14" s="319" t="s">
        <v>231</v>
      </c>
      <c r="OC14" s="319"/>
      <c r="OD14" s="319"/>
      <c r="OE14" s="319"/>
      <c r="OF14" s="319"/>
      <c r="OG14" s="310"/>
      <c r="OH14" s="311"/>
      <c r="OI14" s="311"/>
      <c r="OJ14" s="312"/>
    </row>
    <row r="15" spans="1:400" ht="24.95" customHeight="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2"/>
      <c r="W15" s="44"/>
      <c r="X15" s="45"/>
      <c r="Y15" s="46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2"/>
      <c r="AV15" s="44"/>
      <c r="AW15" s="45"/>
      <c r="AX15" s="46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2"/>
      <c r="BU15" s="44"/>
      <c r="BV15" s="45"/>
      <c r="BW15" s="46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2"/>
      <c r="CT15" s="44"/>
      <c r="CU15" s="45"/>
      <c r="CV15" s="46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2"/>
      <c r="DS15" s="44"/>
      <c r="DT15" s="45"/>
      <c r="DU15" s="46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2"/>
      <c r="ER15" s="44"/>
      <c r="ES15" s="45"/>
      <c r="ET15" s="46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2"/>
      <c r="FQ15" s="44"/>
      <c r="FR15" s="45"/>
      <c r="FS15" s="46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2"/>
      <c r="GP15" s="44"/>
      <c r="GQ15" s="45"/>
      <c r="GR15" s="46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2"/>
      <c r="HO15" s="44"/>
      <c r="HP15" s="45"/>
      <c r="HQ15" s="46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2"/>
      <c r="IN15" s="44"/>
      <c r="IO15" s="45"/>
      <c r="IP15" s="46"/>
      <c r="IQ15" s="31"/>
      <c r="IR15" s="31"/>
      <c r="IS15" s="31"/>
      <c r="IT15" s="31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2"/>
      <c r="JM15" s="44"/>
      <c r="JN15" s="45"/>
      <c r="JO15" s="46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1"/>
      <c r="KI15" s="31"/>
      <c r="KJ15" s="31"/>
      <c r="KK15" s="32"/>
      <c r="KL15" s="44"/>
      <c r="KM15" s="45"/>
      <c r="KN15" s="46"/>
      <c r="KO15" s="31"/>
      <c r="KP15" s="31"/>
      <c r="KQ15" s="31"/>
      <c r="KR15" s="31"/>
      <c r="KS15" s="31"/>
      <c r="KT15" s="31"/>
      <c r="KU15" s="31"/>
      <c r="KV15" s="31"/>
      <c r="KW15" s="31"/>
      <c r="KX15" s="31"/>
      <c r="KY15" s="31"/>
      <c r="KZ15" s="31"/>
      <c r="LA15" s="31"/>
      <c r="LB15" s="31"/>
      <c r="LC15" s="31"/>
      <c r="LD15" s="31"/>
      <c r="LE15" s="31"/>
      <c r="LF15" s="31"/>
      <c r="LG15" s="31"/>
      <c r="LH15" s="31"/>
      <c r="LI15" s="31"/>
      <c r="LJ15" s="32"/>
      <c r="LK15" s="44"/>
      <c r="LL15" s="45"/>
      <c r="LM15" s="46"/>
      <c r="LN15" s="31"/>
      <c r="LO15" s="31"/>
      <c r="LP15" s="31"/>
      <c r="LQ15" s="31"/>
      <c r="LR15" s="31"/>
      <c r="LS15" s="31"/>
      <c r="LT15" s="31"/>
      <c r="LU15" s="31"/>
      <c r="LV15" s="31"/>
      <c r="LW15" s="31"/>
      <c r="LX15" s="31"/>
      <c r="LY15" s="31"/>
      <c r="LZ15" s="31"/>
      <c r="MA15" s="31"/>
      <c r="MB15" s="31"/>
      <c r="MC15" s="31"/>
      <c r="MD15" s="31"/>
      <c r="ME15" s="31"/>
      <c r="MF15" s="31"/>
      <c r="MG15" s="31"/>
      <c r="MH15" s="31"/>
      <c r="MI15" s="32"/>
      <c r="MJ15" s="44"/>
      <c r="MK15" s="45"/>
      <c r="ML15" s="46"/>
      <c r="MM15" s="31"/>
      <c r="MN15" s="31"/>
      <c r="MO15" s="31"/>
      <c r="MP15" s="31"/>
      <c r="MQ15" s="31"/>
      <c r="MR15" s="31"/>
      <c r="MS15" s="31"/>
      <c r="MT15" s="31"/>
      <c r="MU15" s="31"/>
      <c r="MV15" s="31"/>
      <c r="MW15" s="31"/>
      <c r="MX15" s="31"/>
      <c r="MY15" s="31"/>
      <c r="MZ15" s="31"/>
      <c r="NA15" s="31"/>
      <c r="NB15" s="31"/>
      <c r="NC15" s="31"/>
      <c r="ND15" s="31"/>
      <c r="NE15" s="31"/>
      <c r="NF15" s="31"/>
      <c r="NG15" s="31"/>
      <c r="NH15" s="32"/>
      <c r="NI15" s="44"/>
      <c r="NJ15" s="45"/>
      <c r="NK15" s="46"/>
      <c r="NL15" s="31"/>
      <c r="NM15" s="31"/>
      <c r="NN15" s="31"/>
      <c r="NO15" s="31"/>
      <c r="NP15" s="31"/>
      <c r="NQ15" s="31"/>
      <c r="NR15" s="31"/>
      <c r="NS15" s="31"/>
      <c r="NT15" s="31"/>
      <c r="NU15" s="31"/>
      <c r="NV15" s="31"/>
      <c r="NW15" s="31"/>
      <c r="NX15" s="31"/>
      <c r="NY15" s="31"/>
      <c r="NZ15" s="31"/>
      <c r="OA15" s="31"/>
      <c r="OB15" s="31"/>
      <c r="OC15" s="31"/>
      <c r="OD15" s="31"/>
      <c r="OE15" s="31"/>
      <c r="OF15" s="31"/>
      <c r="OG15" s="32"/>
      <c r="OH15" s="44"/>
      <c r="OI15" s="45"/>
      <c r="OJ15" s="46"/>
    </row>
    <row r="16" spans="1:400" ht="24.95" customHeight="1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2"/>
      <c r="W16" s="44"/>
      <c r="X16" s="45"/>
      <c r="Y16" s="46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2"/>
      <c r="AV16" s="44"/>
      <c r="AW16" s="45"/>
      <c r="AX16" s="46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2"/>
      <c r="BU16" s="44"/>
      <c r="BV16" s="45"/>
      <c r="BW16" s="46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2"/>
      <c r="CT16" s="44"/>
      <c r="CU16" s="45"/>
      <c r="CV16" s="46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2"/>
      <c r="DS16" s="44"/>
      <c r="DT16" s="45"/>
      <c r="DU16" s="46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2"/>
      <c r="ER16" s="44"/>
      <c r="ES16" s="45"/>
      <c r="ET16" s="46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2"/>
      <c r="FQ16" s="44"/>
      <c r="FR16" s="45"/>
      <c r="FS16" s="46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2"/>
      <c r="GP16" s="44"/>
      <c r="GQ16" s="45"/>
      <c r="GR16" s="46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2"/>
      <c r="HO16" s="44"/>
      <c r="HP16" s="45"/>
      <c r="HQ16" s="46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2"/>
      <c r="IN16" s="44"/>
      <c r="IO16" s="45"/>
      <c r="IP16" s="46"/>
      <c r="IQ16" s="31"/>
      <c r="IR16" s="31"/>
      <c r="IS16" s="31"/>
      <c r="IT16" s="31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2"/>
      <c r="JM16" s="44"/>
      <c r="JN16" s="45"/>
      <c r="JO16" s="46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1"/>
      <c r="KI16" s="31"/>
      <c r="KJ16" s="31"/>
      <c r="KK16" s="32"/>
      <c r="KL16" s="44"/>
      <c r="KM16" s="45"/>
      <c r="KN16" s="46"/>
      <c r="KO16" s="31"/>
      <c r="KP16" s="31"/>
      <c r="KQ16" s="31"/>
      <c r="KR16" s="31"/>
      <c r="KS16" s="31"/>
      <c r="KT16" s="31"/>
      <c r="KU16" s="31"/>
      <c r="KV16" s="31"/>
      <c r="KW16" s="31"/>
      <c r="KX16" s="31"/>
      <c r="KY16" s="31"/>
      <c r="KZ16" s="31"/>
      <c r="LA16" s="31"/>
      <c r="LB16" s="31"/>
      <c r="LC16" s="31"/>
      <c r="LD16" s="31"/>
      <c r="LE16" s="31"/>
      <c r="LF16" s="31"/>
      <c r="LG16" s="31"/>
      <c r="LH16" s="31"/>
      <c r="LI16" s="31"/>
      <c r="LJ16" s="32"/>
      <c r="LK16" s="44"/>
      <c r="LL16" s="45"/>
      <c r="LM16" s="46"/>
      <c r="LN16" s="31"/>
      <c r="LO16" s="31"/>
      <c r="LP16" s="31"/>
      <c r="LQ16" s="31"/>
      <c r="LR16" s="31"/>
      <c r="LS16" s="31"/>
      <c r="LT16" s="31"/>
      <c r="LU16" s="31"/>
      <c r="LV16" s="31"/>
      <c r="LW16" s="31"/>
      <c r="LX16" s="31"/>
      <c r="LY16" s="31"/>
      <c r="LZ16" s="31"/>
      <c r="MA16" s="31"/>
      <c r="MB16" s="31"/>
      <c r="MC16" s="31"/>
      <c r="MD16" s="31"/>
      <c r="ME16" s="31"/>
      <c r="MF16" s="31"/>
      <c r="MG16" s="31"/>
      <c r="MH16" s="31"/>
      <c r="MI16" s="32"/>
      <c r="MJ16" s="44"/>
      <c r="MK16" s="45"/>
      <c r="ML16" s="46"/>
      <c r="MM16" s="31"/>
      <c r="MN16" s="31"/>
      <c r="MO16" s="31"/>
      <c r="MP16" s="31"/>
      <c r="MQ16" s="31"/>
      <c r="MR16" s="31"/>
      <c r="MS16" s="31"/>
      <c r="MT16" s="31"/>
      <c r="MU16" s="31"/>
      <c r="MV16" s="31"/>
      <c r="MW16" s="31"/>
      <c r="MX16" s="31"/>
      <c r="MY16" s="31"/>
      <c r="MZ16" s="31"/>
      <c r="NA16" s="31"/>
      <c r="NB16" s="31"/>
      <c r="NC16" s="31"/>
      <c r="ND16" s="31"/>
      <c r="NE16" s="31"/>
      <c r="NF16" s="31"/>
      <c r="NG16" s="31"/>
      <c r="NH16" s="32"/>
      <c r="NI16" s="44"/>
      <c r="NJ16" s="45"/>
      <c r="NK16" s="46"/>
      <c r="NL16" s="31"/>
      <c r="NM16" s="31"/>
      <c r="NN16" s="31"/>
      <c r="NO16" s="31"/>
      <c r="NP16" s="31"/>
      <c r="NQ16" s="31"/>
      <c r="NR16" s="31"/>
      <c r="NS16" s="31"/>
      <c r="NT16" s="31"/>
      <c r="NU16" s="31"/>
      <c r="NV16" s="31"/>
      <c r="NW16" s="31"/>
      <c r="NX16" s="31"/>
      <c r="NY16" s="31"/>
      <c r="NZ16" s="31"/>
      <c r="OA16" s="31"/>
      <c r="OB16" s="31"/>
      <c r="OC16" s="31"/>
      <c r="OD16" s="31"/>
      <c r="OE16" s="31"/>
      <c r="OF16" s="31"/>
      <c r="OG16" s="32"/>
      <c r="OH16" s="44"/>
      <c r="OI16" s="45"/>
      <c r="OJ16" s="46"/>
    </row>
    <row r="17" spans="1:400" ht="9" customHeight="1">
      <c r="A17" s="25"/>
      <c r="B17" s="25"/>
      <c r="C17" s="26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W17" s="46"/>
      <c r="X17" s="46"/>
      <c r="Y17" s="46"/>
      <c r="Z17" s="25"/>
      <c r="AA17" s="25"/>
      <c r="AB17" s="26"/>
      <c r="AC17" s="26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93"/>
      <c r="AV17" s="46"/>
      <c r="AW17" s="46"/>
      <c r="AX17" s="46"/>
      <c r="AY17" s="25"/>
      <c r="AZ17" s="25"/>
      <c r="BA17" s="26"/>
      <c r="BB17" s="26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93"/>
      <c r="BU17" s="46"/>
      <c r="BV17" s="46"/>
      <c r="BW17" s="46"/>
      <c r="BX17" s="25"/>
      <c r="BY17" s="25"/>
      <c r="BZ17" s="26"/>
      <c r="CA17" s="26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93"/>
      <c r="CT17" s="46"/>
      <c r="CU17" s="46"/>
      <c r="CV17" s="46"/>
      <c r="CW17" s="25"/>
      <c r="CX17" s="25"/>
      <c r="CY17" s="26"/>
      <c r="CZ17" s="26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93"/>
      <c r="DS17" s="46"/>
      <c r="DT17" s="46"/>
      <c r="DU17" s="46"/>
      <c r="DV17" s="25"/>
      <c r="DW17" s="25"/>
      <c r="DX17" s="26"/>
      <c r="DY17" s="26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93"/>
      <c r="ER17" s="46"/>
      <c r="ES17" s="46"/>
      <c r="ET17" s="46"/>
      <c r="EU17" s="25"/>
      <c r="EV17" s="25"/>
      <c r="EW17" s="26"/>
      <c r="EX17" s="26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93"/>
      <c r="FQ17" s="46"/>
      <c r="FR17" s="46"/>
      <c r="FS17" s="46"/>
      <c r="FT17" s="25"/>
      <c r="FU17" s="25"/>
      <c r="FV17" s="26"/>
      <c r="FW17" s="26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93"/>
      <c r="GP17" s="46"/>
      <c r="GQ17" s="46"/>
      <c r="GR17" s="46"/>
      <c r="GS17" s="25"/>
      <c r="GT17" s="25"/>
      <c r="GU17" s="26"/>
      <c r="GV17" s="26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93"/>
      <c r="HO17" s="46"/>
      <c r="HP17" s="46"/>
      <c r="HQ17" s="46"/>
      <c r="HR17" s="25"/>
      <c r="HS17" s="25"/>
      <c r="HT17" s="26"/>
      <c r="HU17" s="26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N17" s="46"/>
      <c r="IO17" s="46"/>
      <c r="IP17" s="46"/>
      <c r="IQ17" s="25"/>
      <c r="IR17" s="25"/>
      <c r="IS17" s="26"/>
      <c r="IT17" s="26"/>
      <c r="IU17" s="27"/>
      <c r="IV17" s="27"/>
      <c r="IW17" s="27"/>
      <c r="IX17" s="27"/>
      <c r="IY17" s="27"/>
      <c r="IZ17" s="27"/>
      <c r="JA17" s="27"/>
      <c r="JB17" s="27"/>
      <c r="JC17" s="27"/>
      <c r="JD17" s="27"/>
      <c r="JE17" s="27"/>
      <c r="JF17" s="27"/>
      <c r="JG17" s="27"/>
      <c r="JH17" s="27"/>
      <c r="JI17" s="27"/>
      <c r="JJ17" s="27"/>
      <c r="JK17" s="27"/>
      <c r="JL17" s="93"/>
      <c r="JM17" s="46"/>
      <c r="JN17" s="46"/>
      <c r="JO17" s="46"/>
      <c r="JP17" s="25"/>
      <c r="JQ17" s="25"/>
      <c r="JR17" s="26"/>
      <c r="JS17" s="26"/>
      <c r="JT17" s="27"/>
      <c r="JU17" s="27"/>
      <c r="JV17" s="27"/>
      <c r="JW17" s="27"/>
      <c r="JX17" s="27"/>
      <c r="JY17" s="27"/>
      <c r="JZ17" s="27"/>
      <c r="KA17" s="27"/>
      <c r="KB17" s="27"/>
      <c r="KC17" s="27"/>
      <c r="KD17" s="27"/>
      <c r="KE17" s="27"/>
      <c r="KF17" s="27"/>
      <c r="KG17" s="27"/>
      <c r="KH17" s="27"/>
      <c r="KI17" s="27"/>
      <c r="KJ17" s="27"/>
      <c r="KL17" s="46"/>
      <c r="KM17" s="46"/>
      <c r="KN17" s="46"/>
      <c r="KO17" s="25"/>
      <c r="KP17" s="25"/>
      <c r="KQ17" s="26"/>
      <c r="KR17" s="26"/>
      <c r="KS17" s="27"/>
      <c r="KT17" s="27"/>
      <c r="KU17" s="27"/>
      <c r="KV17" s="27"/>
      <c r="KW17" s="27"/>
      <c r="KX17" s="27"/>
      <c r="KY17" s="27"/>
      <c r="KZ17" s="27"/>
      <c r="LA17" s="27"/>
      <c r="LB17" s="27"/>
      <c r="LC17" s="27"/>
      <c r="LD17" s="27"/>
      <c r="LE17" s="27"/>
      <c r="LF17" s="27"/>
      <c r="LG17" s="27"/>
      <c r="LH17" s="27"/>
      <c r="LI17" s="27"/>
      <c r="LK17" s="46"/>
      <c r="LL17" s="46"/>
      <c r="LM17" s="46"/>
      <c r="LN17" s="25"/>
      <c r="LO17" s="25"/>
      <c r="LP17" s="26"/>
      <c r="LQ17" s="26"/>
      <c r="LR17" s="27"/>
      <c r="LS17" s="27"/>
      <c r="LT17" s="27"/>
      <c r="LU17" s="27"/>
      <c r="LV17" s="27"/>
      <c r="LW17" s="27"/>
      <c r="LX17" s="27"/>
      <c r="LY17" s="27"/>
      <c r="LZ17" s="27"/>
      <c r="MA17" s="27"/>
      <c r="MB17" s="27"/>
      <c r="MC17" s="27"/>
      <c r="MD17" s="27"/>
      <c r="ME17" s="27"/>
      <c r="MF17" s="27"/>
      <c r="MG17" s="27"/>
      <c r="MH17" s="27"/>
      <c r="MI17" s="182"/>
      <c r="MJ17" s="46"/>
      <c r="MK17" s="46"/>
      <c r="ML17" s="46"/>
      <c r="MM17" s="25"/>
      <c r="MN17" s="25"/>
      <c r="MO17" s="26"/>
      <c r="MP17" s="26"/>
      <c r="MQ17" s="27"/>
      <c r="MR17" s="27"/>
      <c r="MS17" s="27"/>
      <c r="MT17" s="27"/>
      <c r="MU17" s="27"/>
      <c r="MV17" s="27"/>
      <c r="MW17" s="27"/>
      <c r="MX17" s="27"/>
      <c r="MY17" s="27"/>
      <c r="MZ17" s="27"/>
      <c r="NA17" s="27"/>
      <c r="NB17" s="27"/>
      <c r="NC17" s="27"/>
      <c r="ND17" s="27"/>
      <c r="NE17" s="27"/>
      <c r="NF17" s="27"/>
      <c r="NG17" s="27"/>
      <c r="NH17" s="182"/>
      <c r="NI17" s="46"/>
      <c r="NJ17" s="46"/>
      <c r="NK17" s="46"/>
      <c r="NL17" s="25"/>
      <c r="NM17" s="25"/>
      <c r="NN17" s="26"/>
      <c r="NO17" s="26"/>
      <c r="NP17" s="27"/>
      <c r="NQ17" s="27"/>
      <c r="NR17" s="27"/>
      <c r="NS17" s="27"/>
      <c r="NT17" s="27"/>
      <c r="NU17" s="27"/>
      <c r="NV17" s="27"/>
      <c r="NW17" s="27"/>
      <c r="NX17" s="27"/>
      <c r="NY17" s="27"/>
      <c r="NZ17" s="27"/>
      <c r="OA17" s="27"/>
      <c r="OB17" s="27"/>
      <c r="OC17" s="27"/>
      <c r="OD17" s="27"/>
      <c r="OE17" s="27"/>
      <c r="OF17" s="27"/>
      <c r="OG17" s="182"/>
      <c r="OH17" s="46"/>
      <c r="OI17" s="46"/>
      <c r="OJ17" s="46"/>
    </row>
    <row r="18" spans="1:400" ht="20.25">
      <c r="A18" s="28"/>
      <c r="B18" s="28"/>
      <c r="C18" s="28"/>
      <c r="D18" s="28"/>
      <c r="E18" s="28"/>
      <c r="F18" s="28"/>
      <c r="G18" s="28"/>
      <c r="H18" s="28"/>
      <c r="I18" s="305">
        <f>'적격판정 최종'!$W$2</f>
        <v>42884</v>
      </c>
      <c r="J18" s="305"/>
      <c r="K18" s="305"/>
      <c r="L18" s="305"/>
      <c r="M18" s="305"/>
      <c r="N18" s="305"/>
      <c r="O18" s="305"/>
      <c r="P18" s="305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305">
        <f>$I$18</f>
        <v>42884</v>
      </c>
      <c r="AI18" s="305"/>
      <c r="AJ18" s="305"/>
      <c r="AK18" s="305"/>
      <c r="AL18" s="305"/>
      <c r="AM18" s="305"/>
      <c r="AN18" s="305"/>
      <c r="AO18" s="305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305">
        <f>$I$18</f>
        <v>42884</v>
      </c>
      <c r="BH18" s="305"/>
      <c r="BI18" s="305"/>
      <c r="BJ18" s="305"/>
      <c r="BK18" s="305"/>
      <c r="BL18" s="305"/>
      <c r="BM18" s="305"/>
      <c r="BN18" s="305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305">
        <f>$I$18</f>
        <v>42884</v>
      </c>
      <c r="CG18" s="305"/>
      <c r="CH18" s="305"/>
      <c r="CI18" s="305"/>
      <c r="CJ18" s="305"/>
      <c r="CK18" s="305"/>
      <c r="CL18" s="305"/>
      <c r="CM18" s="305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305">
        <f>$I$18</f>
        <v>42884</v>
      </c>
      <c r="DF18" s="305"/>
      <c r="DG18" s="305"/>
      <c r="DH18" s="305"/>
      <c r="DI18" s="305"/>
      <c r="DJ18" s="305"/>
      <c r="DK18" s="305"/>
      <c r="DL18" s="305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305">
        <f>$I$18</f>
        <v>42884</v>
      </c>
      <c r="EE18" s="305"/>
      <c r="EF18" s="305"/>
      <c r="EG18" s="305"/>
      <c r="EH18" s="305"/>
      <c r="EI18" s="305"/>
      <c r="EJ18" s="305"/>
      <c r="EK18" s="305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305">
        <f>$I$18</f>
        <v>42884</v>
      </c>
      <c r="FD18" s="305"/>
      <c r="FE18" s="305"/>
      <c r="FF18" s="305"/>
      <c r="FG18" s="305"/>
      <c r="FH18" s="305"/>
      <c r="FI18" s="305"/>
      <c r="FJ18" s="305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305">
        <f>$I$18</f>
        <v>42884</v>
      </c>
      <c r="GC18" s="305"/>
      <c r="GD18" s="305"/>
      <c r="GE18" s="305"/>
      <c r="GF18" s="305"/>
      <c r="GG18" s="305"/>
      <c r="GH18" s="305"/>
      <c r="GI18" s="305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305">
        <f>$I$18</f>
        <v>42884</v>
      </c>
      <c r="HB18" s="305"/>
      <c r="HC18" s="305"/>
      <c r="HD18" s="305"/>
      <c r="HE18" s="305"/>
      <c r="HF18" s="305"/>
      <c r="HG18" s="305"/>
      <c r="HH18" s="305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305">
        <f>$I$18</f>
        <v>42884</v>
      </c>
      <c r="IA18" s="305"/>
      <c r="IB18" s="305"/>
      <c r="IC18" s="305"/>
      <c r="ID18" s="305"/>
      <c r="IE18" s="305"/>
      <c r="IF18" s="305"/>
      <c r="IG18" s="305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  <c r="IW18" s="28"/>
      <c r="IX18" s="28"/>
      <c r="IY18" s="305">
        <f>$I$18</f>
        <v>42884</v>
      </c>
      <c r="IZ18" s="305"/>
      <c r="JA18" s="305"/>
      <c r="JB18" s="305"/>
      <c r="JC18" s="305"/>
      <c r="JD18" s="305"/>
      <c r="JE18" s="305"/>
      <c r="JF18" s="305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305">
        <f>$I$18</f>
        <v>42884</v>
      </c>
      <c r="JY18" s="305"/>
      <c r="JZ18" s="305"/>
      <c r="KA18" s="305"/>
      <c r="KB18" s="305"/>
      <c r="KC18" s="305"/>
      <c r="KD18" s="305"/>
      <c r="KE18" s="305"/>
      <c r="KF18" s="28"/>
      <c r="KG18" s="28"/>
      <c r="KH18" s="28"/>
      <c r="KI18" s="28"/>
      <c r="KJ18" s="28"/>
      <c r="KK18" s="28"/>
      <c r="KL18" s="28"/>
      <c r="KM18" s="28"/>
      <c r="KN18" s="28"/>
      <c r="KO18" s="28"/>
      <c r="KP18" s="28"/>
      <c r="KQ18" s="28"/>
      <c r="KR18" s="28"/>
      <c r="KS18" s="28"/>
      <c r="KT18" s="28"/>
      <c r="KU18" s="28"/>
      <c r="KV18" s="28"/>
      <c r="KW18" s="305">
        <f>$I$18</f>
        <v>42884</v>
      </c>
      <c r="KX18" s="305"/>
      <c r="KY18" s="305"/>
      <c r="KZ18" s="305"/>
      <c r="LA18" s="305"/>
      <c r="LB18" s="305"/>
      <c r="LC18" s="305"/>
      <c r="LD18" s="305"/>
      <c r="LE18" s="28"/>
      <c r="LF18" s="28"/>
      <c r="LG18" s="28"/>
      <c r="LH18" s="28"/>
      <c r="LI18" s="28"/>
      <c r="LJ18" s="28"/>
      <c r="LK18" s="28"/>
      <c r="LL18" s="28"/>
      <c r="LM18" s="28"/>
      <c r="LN18" s="28"/>
      <c r="LO18" s="28"/>
      <c r="LP18" s="28"/>
      <c r="LQ18" s="28"/>
      <c r="LR18" s="28"/>
      <c r="LS18" s="28"/>
      <c r="LT18" s="28"/>
      <c r="LU18" s="28"/>
      <c r="LV18" s="305">
        <f>$I$18</f>
        <v>42884</v>
      </c>
      <c r="LW18" s="305"/>
      <c r="LX18" s="305"/>
      <c r="LY18" s="305"/>
      <c r="LZ18" s="305"/>
      <c r="MA18" s="305"/>
      <c r="MB18" s="305"/>
      <c r="MC18" s="305"/>
      <c r="MD18" s="28"/>
      <c r="ME18" s="28"/>
      <c r="MF18" s="28"/>
      <c r="MG18" s="28"/>
      <c r="MH18" s="28"/>
      <c r="MI18" s="28"/>
      <c r="MJ18" s="28"/>
      <c r="MK18" s="28"/>
      <c r="ML18" s="28"/>
      <c r="MM18" s="28"/>
      <c r="MN18" s="28"/>
      <c r="MO18" s="28"/>
      <c r="MP18" s="28"/>
      <c r="MQ18" s="28"/>
      <c r="MR18" s="28"/>
      <c r="MS18" s="28"/>
      <c r="MT18" s="28"/>
      <c r="MU18" s="305">
        <f>$I$18</f>
        <v>42884</v>
      </c>
      <c r="MV18" s="305"/>
      <c r="MW18" s="305"/>
      <c r="MX18" s="305"/>
      <c r="MY18" s="305"/>
      <c r="MZ18" s="305"/>
      <c r="NA18" s="305"/>
      <c r="NB18" s="305"/>
      <c r="NC18" s="28"/>
      <c r="ND18" s="28"/>
      <c r="NE18" s="28"/>
      <c r="NF18" s="28"/>
      <c r="NG18" s="28"/>
      <c r="NH18" s="28"/>
      <c r="NI18" s="28"/>
      <c r="NJ18" s="28"/>
      <c r="NK18" s="28"/>
      <c r="NL18" s="28"/>
      <c r="NM18" s="28"/>
      <c r="NN18" s="28"/>
      <c r="NO18" s="28"/>
      <c r="NP18" s="28"/>
      <c r="NQ18" s="28"/>
      <c r="NR18" s="28"/>
      <c r="NS18" s="28"/>
      <c r="NT18" s="305">
        <f>$I$18</f>
        <v>42884</v>
      </c>
      <c r="NU18" s="305"/>
      <c r="NV18" s="305"/>
      <c r="NW18" s="305"/>
      <c r="NX18" s="305"/>
      <c r="NY18" s="305"/>
      <c r="NZ18" s="305"/>
      <c r="OA18" s="305"/>
      <c r="OB18" s="28"/>
      <c r="OC18" s="28"/>
      <c r="OD18" s="28"/>
      <c r="OE18" s="28"/>
      <c r="OF18" s="28"/>
      <c r="OG18" s="28"/>
      <c r="OH18" s="28"/>
      <c r="OI18" s="28"/>
      <c r="OJ18" s="28"/>
    </row>
    <row r="19" spans="1:400" ht="20.25">
      <c r="A19" s="22"/>
      <c r="B19" s="22"/>
      <c r="C19" s="22"/>
      <c r="D19" s="22"/>
      <c r="E19" s="22"/>
      <c r="F19" s="22"/>
      <c r="G19" s="22"/>
      <c r="H19" s="21"/>
      <c r="I19" s="21"/>
      <c r="J19" s="21"/>
      <c r="K19" s="21"/>
      <c r="L19" s="21"/>
      <c r="M19" s="21"/>
      <c r="N19" s="21"/>
      <c r="O19" s="21"/>
      <c r="P19" s="21"/>
      <c r="Q19" s="22"/>
      <c r="R19" s="22"/>
      <c r="S19" s="22"/>
      <c r="T19" s="22"/>
      <c r="U19" s="22"/>
      <c r="Z19" s="22"/>
      <c r="AA19" s="22"/>
      <c r="AB19" s="22"/>
      <c r="AC19" s="22"/>
      <c r="AD19" s="22"/>
      <c r="AE19" s="22"/>
      <c r="AF19" s="22"/>
      <c r="AG19" s="21"/>
      <c r="AH19" s="21"/>
      <c r="AI19" s="21"/>
      <c r="AJ19" s="21"/>
      <c r="AK19" s="21"/>
      <c r="AL19" s="21"/>
      <c r="AM19" s="21"/>
      <c r="AN19" s="21"/>
      <c r="AO19" s="21"/>
      <c r="AP19" s="22"/>
      <c r="AQ19" s="22"/>
      <c r="AR19" s="22"/>
      <c r="AS19" s="22"/>
      <c r="AT19" s="22"/>
      <c r="AU19" s="93"/>
      <c r="AV19" s="93"/>
      <c r="AW19" s="93"/>
      <c r="AX19" s="93"/>
      <c r="AY19" s="22"/>
      <c r="AZ19" s="22"/>
      <c r="BA19" s="22"/>
      <c r="BB19" s="22"/>
      <c r="BC19" s="22"/>
      <c r="BD19" s="22"/>
      <c r="BE19" s="22"/>
      <c r="BF19" s="21"/>
      <c r="BG19" s="21"/>
      <c r="BH19" s="21"/>
      <c r="BI19" s="21"/>
      <c r="BJ19" s="21"/>
      <c r="BK19" s="21"/>
      <c r="BL19" s="21"/>
      <c r="BM19" s="21"/>
      <c r="BN19" s="21"/>
      <c r="BO19" s="22"/>
      <c r="BP19" s="22"/>
      <c r="BQ19" s="22"/>
      <c r="BR19" s="22"/>
      <c r="BS19" s="22"/>
      <c r="BT19" s="93"/>
      <c r="BU19" s="93"/>
      <c r="BV19" s="93"/>
      <c r="BW19" s="93"/>
      <c r="BX19" s="22"/>
      <c r="BY19" s="22"/>
      <c r="BZ19" s="22"/>
      <c r="CA19" s="22"/>
      <c r="CB19" s="22"/>
      <c r="CC19" s="22"/>
      <c r="CD19" s="22"/>
      <c r="CE19" s="21"/>
      <c r="CF19" s="21"/>
      <c r="CG19" s="21"/>
      <c r="CH19" s="21"/>
      <c r="CI19" s="21"/>
      <c r="CJ19" s="21"/>
      <c r="CK19" s="21"/>
      <c r="CL19" s="21"/>
      <c r="CM19" s="21"/>
      <c r="CN19" s="22"/>
      <c r="CO19" s="22"/>
      <c r="CP19" s="22"/>
      <c r="CQ19" s="22"/>
      <c r="CR19" s="22"/>
      <c r="CS19" s="93"/>
      <c r="CT19" s="93"/>
      <c r="CU19" s="93"/>
      <c r="CV19" s="93"/>
      <c r="CW19" s="22"/>
      <c r="CX19" s="22"/>
      <c r="CY19" s="22"/>
      <c r="CZ19" s="22"/>
      <c r="DA19" s="22"/>
      <c r="DB19" s="22"/>
      <c r="DC19" s="22"/>
      <c r="DD19" s="21"/>
      <c r="DE19" s="21"/>
      <c r="DF19" s="21"/>
      <c r="DG19" s="21"/>
      <c r="DH19" s="21"/>
      <c r="DI19" s="21"/>
      <c r="DJ19" s="21"/>
      <c r="DK19" s="21"/>
      <c r="DL19" s="21"/>
      <c r="DM19" s="22"/>
      <c r="DN19" s="22"/>
      <c r="DO19" s="22"/>
      <c r="DP19" s="22"/>
      <c r="DQ19" s="22"/>
      <c r="DR19" s="93"/>
      <c r="DS19" s="93"/>
      <c r="DT19" s="93"/>
      <c r="DU19" s="93"/>
      <c r="DV19" s="22"/>
      <c r="DW19" s="22"/>
      <c r="DX19" s="22"/>
      <c r="DY19" s="22"/>
      <c r="DZ19" s="22"/>
      <c r="EA19" s="22"/>
      <c r="EB19" s="22"/>
      <c r="EC19" s="21"/>
      <c r="ED19" s="21"/>
      <c r="EE19" s="21"/>
      <c r="EF19" s="21"/>
      <c r="EG19" s="21"/>
      <c r="EH19" s="21"/>
      <c r="EI19" s="21"/>
      <c r="EJ19" s="21"/>
      <c r="EK19" s="21"/>
      <c r="EL19" s="22"/>
      <c r="EM19" s="22"/>
      <c r="EN19" s="22"/>
      <c r="EO19" s="22"/>
      <c r="EP19" s="22"/>
      <c r="EQ19" s="93"/>
      <c r="ER19" s="93"/>
      <c r="ES19" s="93"/>
      <c r="ET19" s="93"/>
      <c r="EU19" s="22"/>
      <c r="EV19" s="22"/>
      <c r="EW19" s="22"/>
      <c r="EX19" s="22"/>
      <c r="EY19" s="22"/>
      <c r="EZ19" s="22"/>
      <c r="FA19" s="22"/>
      <c r="FB19" s="21"/>
      <c r="FC19" s="21"/>
      <c r="FD19" s="21"/>
      <c r="FE19" s="21"/>
      <c r="FF19" s="21"/>
      <c r="FG19" s="21"/>
      <c r="FH19" s="21"/>
      <c r="FI19" s="21"/>
      <c r="FJ19" s="21"/>
      <c r="FK19" s="22"/>
      <c r="FL19" s="22"/>
      <c r="FM19" s="22"/>
      <c r="FN19" s="22"/>
      <c r="FO19" s="22"/>
      <c r="FP19" s="93"/>
      <c r="FQ19" s="93"/>
      <c r="FR19" s="93"/>
      <c r="FS19" s="93"/>
      <c r="FT19" s="22"/>
      <c r="FU19" s="22"/>
      <c r="FV19" s="22"/>
      <c r="FW19" s="22"/>
      <c r="FX19" s="22"/>
      <c r="FY19" s="22"/>
      <c r="FZ19" s="22"/>
      <c r="GA19" s="21"/>
      <c r="GB19" s="21"/>
      <c r="GC19" s="21"/>
      <c r="GD19" s="21"/>
      <c r="GE19" s="21"/>
      <c r="GF19" s="21"/>
      <c r="GG19" s="21"/>
      <c r="GH19" s="21"/>
      <c r="GI19" s="21"/>
      <c r="GJ19" s="22"/>
      <c r="GK19" s="22"/>
      <c r="GL19" s="22"/>
      <c r="GM19" s="22"/>
      <c r="GN19" s="22"/>
      <c r="GO19" s="93"/>
      <c r="GP19" s="93"/>
      <c r="GQ19" s="93"/>
      <c r="GR19" s="93"/>
      <c r="GS19" s="22"/>
      <c r="GT19" s="22"/>
      <c r="GU19" s="22"/>
      <c r="GV19" s="22"/>
      <c r="GW19" s="22"/>
      <c r="GX19" s="22"/>
      <c r="GY19" s="22"/>
      <c r="GZ19" s="21"/>
      <c r="HA19" s="21"/>
      <c r="HB19" s="21"/>
      <c r="HC19" s="21"/>
      <c r="HD19" s="21"/>
      <c r="HE19" s="21"/>
      <c r="HF19" s="21"/>
      <c r="HG19" s="21"/>
      <c r="HH19" s="21"/>
      <c r="HI19" s="22"/>
      <c r="HJ19" s="22"/>
      <c r="HK19" s="22"/>
      <c r="HL19" s="22"/>
      <c r="HM19" s="22"/>
      <c r="HN19" s="93"/>
      <c r="HO19" s="93"/>
      <c r="HP19" s="93"/>
      <c r="HQ19" s="93"/>
      <c r="HR19" s="22"/>
      <c r="HS19" s="22"/>
      <c r="HT19" s="22"/>
      <c r="HU19" s="22"/>
      <c r="HV19" s="22"/>
      <c r="HW19" s="22"/>
      <c r="HX19" s="22"/>
      <c r="HY19" s="21"/>
      <c r="HZ19" s="21"/>
      <c r="IA19" s="21"/>
      <c r="IB19" s="21"/>
      <c r="IC19" s="21"/>
      <c r="ID19" s="21"/>
      <c r="IE19" s="21"/>
      <c r="IF19" s="21"/>
      <c r="IG19" s="21"/>
      <c r="IH19" s="22"/>
      <c r="II19" s="22"/>
      <c r="IJ19" s="22"/>
      <c r="IK19" s="22"/>
      <c r="IL19" s="22"/>
      <c r="IQ19" s="22"/>
      <c r="IR19" s="22"/>
      <c r="IS19" s="22"/>
      <c r="IT19" s="22"/>
      <c r="IU19" s="22"/>
      <c r="IV19" s="22"/>
      <c r="IW19" s="22"/>
      <c r="IX19" s="21"/>
      <c r="IY19" s="21"/>
      <c r="IZ19" s="21"/>
      <c r="JA19" s="21"/>
      <c r="JB19" s="21"/>
      <c r="JC19" s="21"/>
      <c r="JD19" s="21"/>
      <c r="JE19" s="21"/>
      <c r="JF19" s="21"/>
      <c r="JG19" s="22"/>
      <c r="JH19" s="22"/>
      <c r="JI19" s="22"/>
      <c r="JJ19" s="22"/>
      <c r="JK19" s="22"/>
      <c r="JL19" s="93"/>
      <c r="JM19" s="93"/>
      <c r="JN19" s="93"/>
      <c r="JO19" s="93"/>
      <c r="JP19" s="22"/>
      <c r="JQ19" s="22"/>
      <c r="JR19" s="22"/>
      <c r="JS19" s="22"/>
      <c r="JT19" s="22"/>
      <c r="JU19" s="22"/>
      <c r="JV19" s="22"/>
      <c r="JW19" s="21"/>
      <c r="JX19" s="21"/>
      <c r="JY19" s="21"/>
      <c r="JZ19" s="21"/>
      <c r="KA19" s="21"/>
      <c r="KB19" s="21"/>
      <c r="KC19" s="21"/>
      <c r="KD19" s="21"/>
      <c r="KE19" s="21"/>
      <c r="KF19" s="22"/>
      <c r="KG19" s="22"/>
      <c r="KH19" s="22"/>
      <c r="KI19" s="22"/>
      <c r="KJ19" s="22"/>
      <c r="KO19" s="22"/>
      <c r="KP19" s="22"/>
      <c r="KQ19" s="22"/>
      <c r="KR19" s="22"/>
      <c r="KS19" s="22"/>
      <c r="KT19" s="22"/>
      <c r="KU19" s="22"/>
      <c r="KV19" s="21"/>
      <c r="KW19" s="21"/>
      <c r="KX19" s="21"/>
      <c r="KY19" s="21"/>
      <c r="KZ19" s="21"/>
      <c r="LA19" s="21"/>
      <c r="LB19" s="21"/>
      <c r="LC19" s="21"/>
      <c r="LD19" s="21"/>
      <c r="LE19" s="22"/>
      <c r="LF19" s="22"/>
      <c r="LG19" s="22"/>
      <c r="LH19" s="22"/>
      <c r="LI19" s="22"/>
      <c r="LN19" s="22"/>
      <c r="LO19" s="22"/>
      <c r="LP19" s="22"/>
      <c r="LQ19" s="22"/>
      <c r="LR19" s="22"/>
      <c r="LS19" s="22"/>
      <c r="LT19" s="22"/>
      <c r="LU19" s="21"/>
      <c r="LV19" s="21"/>
      <c r="LW19" s="21"/>
      <c r="LX19" s="21"/>
      <c r="LY19" s="21"/>
      <c r="LZ19" s="21"/>
      <c r="MA19" s="21"/>
      <c r="MB19" s="21"/>
      <c r="MC19" s="21"/>
      <c r="MD19" s="22"/>
      <c r="ME19" s="22"/>
      <c r="MF19" s="22"/>
      <c r="MG19" s="22"/>
      <c r="MH19" s="22"/>
      <c r="MI19" s="182"/>
      <c r="MJ19" s="182"/>
      <c r="MK19" s="182"/>
      <c r="ML19" s="182"/>
      <c r="MM19" s="22"/>
      <c r="MN19" s="22"/>
      <c r="MO19" s="22"/>
      <c r="MP19" s="22"/>
      <c r="MQ19" s="22"/>
      <c r="MR19" s="22"/>
      <c r="MS19" s="22"/>
      <c r="MT19" s="21"/>
      <c r="MU19" s="21"/>
      <c r="MV19" s="21"/>
      <c r="MW19" s="21"/>
      <c r="MX19" s="21"/>
      <c r="MY19" s="21"/>
      <c r="MZ19" s="21"/>
      <c r="NA19" s="21"/>
      <c r="NB19" s="21"/>
      <c r="NC19" s="22"/>
      <c r="ND19" s="22"/>
      <c r="NE19" s="22"/>
      <c r="NF19" s="22"/>
      <c r="NG19" s="22"/>
      <c r="NH19" s="182"/>
      <c r="NI19" s="182"/>
      <c r="NJ19" s="182"/>
      <c r="NK19" s="182"/>
      <c r="NL19" s="22"/>
      <c r="NM19" s="22"/>
      <c r="NN19" s="22"/>
      <c r="NO19" s="22"/>
      <c r="NP19" s="22"/>
      <c r="NQ19" s="22"/>
      <c r="NR19" s="22"/>
      <c r="NS19" s="21"/>
      <c r="NT19" s="21"/>
      <c r="NU19" s="21"/>
      <c r="NV19" s="21"/>
      <c r="NW19" s="21"/>
      <c r="NX19" s="21"/>
      <c r="NY19" s="21"/>
      <c r="NZ19" s="21"/>
      <c r="OA19" s="21"/>
      <c r="OB19" s="22"/>
      <c r="OC19" s="22"/>
      <c r="OD19" s="22"/>
      <c r="OE19" s="22"/>
      <c r="OF19" s="22"/>
      <c r="OG19" s="182"/>
      <c r="OH19" s="182"/>
      <c r="OI19" s="182"/>
      <c r="OJ19" s="182"/>
    </row>
    <row r="20" spans="1:400" ht="20.25">
      <c r="A20" s="22"/>
      <c r="B20" s="22"/>
      <c r="C20" s="22"/>
      <c r="D20" s="22"/>
      <c r="E20" s="22"/>
      <c r="F20" s="22"/>
      <c r="G20" s="22"/>
      <c r="H20" s="21"/>
      <c r="I20" s="21"/>
      <c r="J20" s="21"/>
      <c r="K20" s="21"/>
      <c r="L20" s="21"/>
      <c r="M20" s="21"/>
      <c r="N20" s="21"/>
      <c r="O20" s="21"/>
      <c r="P20" s="21"/>
      <c r="Q20" s="22"/>
      <c r="R20" s="22"/>
      <c r="S20" s="22"/>
      <c r="T20" s="22"/>
      <c r="U20" s="22"/>
      <c r="Z20" s="22"/>
      <c r="AA20" s="22"/>
      <c r="AB20" s="22"/>
      <c r="AC20" s="22"/>
      <c r="AD20" s="22"/>
      <c r="AE20" s="22"/>
      <c r="AF20" s="22"/>
      <c r="AG20" s="21"/>
      <c r="AH20" s="21"/>
      <c r="AI20" s="21"/>
      <c r="AJ20" s="21"/>
      <c r="AK20" s="21"/>
      <c r="AL20" s="21"/>
      <c r="AM20" s="21"/>
      <c r="AN20" s="21"/>
      <c r="AO20" s="21"/>
      <c r="AP20" s="22"/>
      <c r="AQ20" s="22"/>
      <c r="AR20" s="22"/>
      <c r="AS20" s="22"/>
      <c r="AT20" s="22"/>
      <c r="AU20" s="93"/>
      <c r="AV20" s="93"/>
      <c r="AW20" s="93"/>
      <c r="AX20" s="93"/>
      <c r="AY20" s="22"/>
      <c r="AZ20" s="22"/>
      <c r="BA20" s="22"/>
      <c r="BB20" s="22"/>
      <c r="BC20" s="22"/>
      <c r="BD20" s="22"/>
      <c r="BE20" s="22"/>
      <c r="BF20" s="21"/>
      <c r="BG20" s="21"/>
      <c r="BH20" s="21"/>
      <c r="BI20" s="21"/>
      <c r="BJ20" s="21"/>
      <c r="BK20" s="21"/>
      <c r="BL20" s="21"/>
      <c r="BM20" s="21"/>
      <c r="BN20" s="21"/>
      <c r="BO20" s="22"/>
      <c r="BP20" s="22"/>
      <c r="BQ20" s="22"/>
      <c r="BR20" s="22"/>
      <c r="BS20" s="22"/>
      <c r="BT20" s="93"/>
      <c r="BU20" s="93"/>
      <c r="BV20" s="93"/>
      <c r="BW20" s="93"/>
      <c r="BX20" s="22"/>
      <c r="BY20" s="22"/>
      <c r="BZ20" s="22"/>
      <c r="CA20" s="22"/>
      <c r="CB20" s="22"/>
      <c r="CC20" s="22"/>
      <c r="CD20" s="22"/>
      <c r="CE20" s="21"/>
      <c r="CF20" s="21"/>
      <c r="CG20" s="21"/>
      <c r="CH20" s="21"/>
      <c r="CI20" s="21"/>
      <c r="CJ20" s="21"/>
      <c r="CK20" s="21"/>
      <c r="CL20" s="21"/>
      <c r="CM20" s="21"/>
      <c r="CN20" s="22"/>
      <c r="CO20" s="22"/>
      <c r="CP20" s="22"/>
      <c r="CQ20" s="22"/>
      <c r="CR20" s="22"/>
      <c r="CS20" s="93"/>
      <c r="CT20" s="93"/>
      <c r="CU20" s="93"/>
      <c r="CV20" s="93"/>
      <c r="CW20" s="22"/>
      <c r="CX20" s="22"/>
      <c r="CY20" s="22"/>
      <c r="CZ20" s="22"/>
      <c r="DA20" s="22"/>
      <c r="DB20" s="22"/>
      <c r="DC20" s="22"/>
      <c r="DD20" s="21"/>
      <c r="DE20" s="21"/>
      <c r="DF20" s="21"/>
      <c r="DG20" s="21"/>
      <c r="DH20" s="21"/>
      <c r="DI20" s="21"/>
      <c r="DJ20" s="21"/>
      <c r="DK20" s="21"/>
      <c r="DL20" s="21"/>
      <c r="DM20" s="22"/>
      <c r="DN20" s="22"/>
      <c r="DO20" s="22"/>
      <c r="DP20" s="22"/>
      <c r="DQ20" s="22"/>
      <c r="DR20" s="93"/>
      <c r="DS20" s="93"/>
      <c r="DT20" s="93"/>
      <c r="DU20" s="93"/>
      <c r="DV20" s="22"/>
      <c r="DW20" s="22"/>
      <c r="DX20" s="22"/>
      <c r="DY20" s="22"/>
      <c r="DZ20" s="22"/>
      <c r="EA20" s="22"/>
      <c r="EB20" s="22"/>
      <c r="EC20" s="21"/>
      <c r="ED20" s="21"/>
      <c r="EE20" s="21"/>
      <c r="EF20" s="21"/>
      <c r="EG20" s="21"/>
      <c r="EH20" s="21"/>
      <c r="EI20" s="21"/>
      <c r="EJ20" s="21"/>
      <c r="EK20" s="21"/>
      <c r="EL20" s="22"/>
      <c r="EM20" s="22"/>
      <c r="EN20" s="22"/>
      <c r="EO20" s="22"/>
      <c r="EP20" s="22"/>
      <c r="EQ20" s="93"/>
      <c r="ER20" s="93"/>
      <c r="ES20" s="93"/>
      <c r="ET20" s="93"/>
      <c r="EU20" s="22"/>
      <c r="EV20" s="22"/>
      <c r="EW20" s="22"/>
      <c r="EX20" s="22"/>
      <c r="EY20" s="22"/>
      <c r="EZ20" s="22"/>
      <c r="FA20" s="22"/>
      <c r="FB20" s="21"/>
      <c r="FC20" s="21"/>
      <c r="FD20" s="21"/>
      <c r="FE20" s="21"/>
      <c r="FF20" s="21"/>
      <c r="FG20" s="21"/>
      <c r="FH20" s="21"/>
      <c r="FI20" s="21"/>
      <c r="FJ20" s="21"/>
      <c r="FK20" s="22"/>
      <c r="FL20" s="22"/>
      <c r="FM20" s="22"/>
      <c r="FN20" s="22"/>
      <c r="FO20" s="22"/>
      <c r="FP20" s="93"/>
      <c r="FQ20" s="93"/>
      <c r="FR20" s="93"/>
      <c r="FS20" s="93"/>
      <c r="FT20" s="22"/>
      <c r="FU20" s="22"/>
      <c r="FV20" s="22"/>
      <c r="FW20" s="22"/>
      <c r="FX20" s="22"/>
      <c r="FY20" s="22"/>
      <c r="FZ20" s="22"/>
      <c r="GA20" s="21"/>
      <c r="GB20" s="21"/>
      <c r="GC20" s="21"/>
      <c r="GD20" s="21"/>
      <c r="GE20" s="21"/>
      <c r="GF20" s="21"/>
      <c r="GG20" s="21"/>
      <c r="GH20" s="21"/>
      <c r="GI20" s="21"/>
      <c r="GJ20" s="22"/>
      <c r="GK20" s="22"/>
      <c r="GL20" s="22"/>
      <c r="GM20" s="22"/>
      <c r="GN20" s="22"/>
      <c r="GO20" s="93"/>
      <c r="GP20" s="93"/>
      <c r="GQ20" s="93"/>
      <c r="GR20" s="93"/>
      <c r="GS20" s="22"/>
      <c r="GT20" s="22"/>
      <c r="GU20" s="22"/>
      <c r="GV20" s="22"/>
      <c r="GW20" s="22"/>
      <c r="GX20" s="22"/>
      <c r="GY20" s="22"/>
      <c r="GZ20" s="21"/>
      <c r="HA20" s="21"/>
      <c r="HB20" s="21"/>
      <c r="HC20" s="21"/>
      <c r="HD20" s="21"/>
      <c r="HE20" s="21"/>
      <c r="HF20" s="21"/>
      <c r="HG20" s="21"/>
      <c r="HH20" s="21"/>
      <c r="HI20" s="22"/>
      <c r="HJ20" s="22"/>
      <c r="HK20" s="22"/>
      <c r="HL20" s="22"/>
      <c r="HM20" s="22"/>
      <c r="HN20" s="93"/>
      <c r="HO20" s="93"/>
      <c r="HP20" s="93"/>
      <c r="HQ20" s="93"/>
      <c r="HR20" s="22"/>
      <c r="HS20" s="22"/>
      <c r="HT20" s="22"/>
      <c r="HU20" s="22"/>
      <c r="HV20" s="22"/>
      <c r="HW20" s="22"/>
      <c r="HX20" s="22"/>
      <c r="HY20" s="21"/>
      <c r="HZ20" s="21"/>
      <c r="IA20" s="21"/>
      <c r="IB20" s="21"/>
      <c r="IC20" s="21"/>
      <c r="ID20" s="21"/>
      <c r="IE20" s="21"/>
      <c r="IF20" s="21"/>
      <c r="IG20" s="21"/>
      <c r="IH20" s="22"/>
      <c r="II20" s="22"/>
      <c r="IJ20" s="22"/>
      <c r="IK20" s="22"/>
      <c r="IL20" s="22"/>
      <c r="IQ20" s="22"/>
      <c r="IR20" s="22"/>
      <c r="IS20" s="22"/>
      <c r="IT20" s="22"/>
      <c r="IU20" s="22"/>
      <c r="IV20" s="22"/>
      <c r="IW20" s="22"/>
      <c r="IX20" s="21"/>
      <c r="IY20" s="21"/>
      <c r="IZ20" s="21"/>
      <c r="JA20" s="21"/>
      <c r="JB20" s="21"/>
      <c r="JC20" s="21"/>
      <c r="JD20" s="21"/>
      <c r="JE20" s="21"/>
      <c r="JF20" s="21"/>
      <c r="JG20" s="22"/>
      <c r="JH20" s="22"/>
      <c r="JI20" s="22"/>
      <c r="JJ20" s="22"/>
      <c r="JK20" s="22"/>
      <c r="JL20" s="93"/>
      <c r="JM20" s="93"/>
      <c r="JN20" s="93"/>
      <c r="JO20" s="93"/>
      <c r="JP20" s="22"/>
      <c r="JQ20" s="22"/>
      <c r="JR20" s="22"/>
      <c r="JS20" s="22"/>
      <c r="JT20" s="22"/>
      <c r="JU20" s="22"/>
      <c r="JV20" s="22"/>
      <c r="JW20" s="21"/>
      <c r="JX20" s="21"/>
      <c r="JY20" s="21"/>
      <c r="JZ20" s="21"/>
      <c r="KA20" s="21"/>
      <c r="KB20" s="21"/>
      <c r="KC20" s="21"/>
      <c r="KD20" s="21"/>
      <c r="KE20" s="21"/>
      <c r="KF20" s="22"/>
      <c r="KG20" s="22"/>
      <c r="KH20" s="22"/>
      <c r="KI20" s="22"/>
      <c r="KJ20" s="22"/>
      <c r="KO20" s="22"/>
      <c r="KP20" s="22"/>
      <c r="KQ20" s="22"/>
      <c r="KR20" s="22"/>
      <c r="KS20" s="22"/>
      <c r="KT20" s="22"/>
      <c r="KU20" s="22"/>
      <c r="KV20" s="21"/>
      <c r="KW20" s="21"/>
      <c r="KX20" s="21"/>
      <c r="KY20" s="21"/>
      <c r="KZ20" s="21"/>
      <c r="LA20" s="21"/>
      <c r="LB20" s="21"/>
      <c r="LC20" s="21"/>
      <c r="LD20" s="21"/>
      <c r="LE20" s="22"/>
      <c r="LF20" s="22"/>
      <c r="LG20" s="22"/>
      <c r="LH20" s="22"/>
      <c r="LI20" s="22"/>
      <c r="LN20" s="22"/>
      <c r="LO20" s="22"/>
      <c r="LP20" s="22"/>
      <c r="LQ20" s="22"/>
      <c r="LR20" s="22"/>
      <c r="LS20" s="22"/>
      <c r="LT20" s="22"/>
      <c r="LU20" s="21"/>
      <c r="LV20" s="21"/>
      <c r="LW20" s="21"/>
      <c r="LX20" s="21"/>
      <c r="LY20" s="21"/>
      <c r="LZ20" s="21"/>
      <c r="MA20" s="21"/>
      <c r="MB20" s="21"/>
      <c r="MC20" s="21"/>
      <c r="MD20" s="22"/>
      <c r="ME20" s="22"/>
      <c r="MF20" s="22"/>
      <c r="MG20" s="22"/>
      <c r="MH20" s="22"/>
      <c r="MI20" s="182"/>
      <c r="MJ20" s="182"/>
      <c r="MK20" s="182"/>
      <c r="ML20" s="182"/>
      <c r="MM20" s="22"/>
      <c r="MN20" s="22"/>
      <c r="MO20" s="22"/>
      <c r="MP20" s="22"/>
      <c r="MQ20" s="22"/>
      <c r="MR20" s="22"/>
      <c r="MS20" s="22"/>
      <c r="MT20" s="21"/>
      <c r="MU20" s="21"/>
      <c r="MV20" s="21"/>
      <c r="MW20" s="21"/>
      <c r="MX20" s="21"/>
      <c r="MY20" s="21"/>
      <c r="MZ20" s="21"/>
      <c r="NA20" s="21"/>
      <c r="NB20" s="21"/>
      <c r="NC20" s="22"/>
      <c r="ND20" s="22"/>
      <c r="NE20" s="22"/>
      <c r="NF20" s="22"/>
      <c r="NG20" s="22"/>
      <c r="NH20" s="182"/>
      <c r="NI20" s="182"/>
      <c r="NJ20" s="182"/>
      <c r="NK20" s="182"/>
      <c r="NL20" s="22"/>
      <c r="NM20" s="22"/>
      <c r="NN20" s="22"/>
      <c r="NO20" s="22"/>
      <c r="NP20" s="22"/>
      <c r="NQ20" s="22"/>
      <c r="NR20" s="22"/>
      <c r="NS20" s="21"/>
      <c r="NT20" s="21"/>
      <c r="NU20" s="21"/>
      <c r="NV20" s="21"/>
      <c r="NW20" s="21"/>
      <c r="NX20" s="21"/>
      <c r="NY20" s="21"/>
      <c r="NZ20" s="21"/>
      <c r="OA20" s="21"/>
      <c r="OB20" s="22"/>
      <c r="OC20" s="22"/>
      <c r="OD20" s="22"/>
      <c r="OE20" s="22"/>
      <c r="OF20" s="22"/>
      <c r="OG20" s="182"/>
      <c r="OH20" s="182"/>
      <c r="OI20" s="182"/>
      <c r="OJ20" s="182"/>
    </row>
    <row r="21" spans="1:400" ht="20.25">
      <c r="A21" s="22"/>
      <c r="B21" s="22"/>
      <c r="C21" s="22"/>
      <c r="D21" s="22"/>
      <c r="E21" s="22"/>
      <c r="F21" s="22"/>
      <c r="G21" s="22"/>
      <c r="H21" s="21"/>
      <c r="I21" s="21"/>
      <c r="J21" s="21"/>
      <c r="K21" s="21"/>
      <c r="L21" s="21"/>
      <c r="M21" s="21"/>
      <c r="N21" s="21"/>
      <c r="O21" s="21"/>
      <c r="P21" s="21"/>
      <c r="Q21" s="22"/>
      <c r="R21" s="22"/>
      <c r="S21" s="22"/>
      <c r="T21" s="22"/>
      <c r="U21" s="22"/>
      <c r="Z21" s="22"/>
      <c r="AA21" s="22"/>
      <c r="AB21" s="22"/>
      <c r="AC21" s="22"/>
      <c r="AD21" s="22"/>
      <c r="AE21" s="22"/>
      <c r="AF21" s="22"/>
      <c r="AG21" s="21"/>
      <c r="AH21" s="21"/>
      <c r="AI21" s="21"/>
      <c r="AJ21" s="21"/>
      <c r="AK21" s="21"/>
      <c r="AL21" s="21"/>
      <c r="AM21" s="21"/>
      <c r="AN21" s="21"/>
      <c r="AO21" s="21"/>
      <c r="AP21" s="22"/>
      <c r="AQ21" s="22"/>
      <c r="AR21" s="22"/>
      <c r="AS21" s="22"/>
      <c r="AT21" s="22"/>
      <c r="AU21" s="93"/>
      <c r="AV21" s="93"/>
      <c r="AW21" s="93"/>
      <c r="AX21" s="93"/>
      <c r="AY21" s="22"/>
      <c r="AZ21" s="22"/>
      <c r="BA21" s="22"/>
      <c r="BB21" s="22"/>
      <c r="BC21" s="22"/>
      <c r="BD21" s="22"/>
      <c r="BE21" s="22"/>
      <c r="BF21" s="21"/>
      <c r="BG21" s="21"/>
      <c r="BH21" s="21"/>
      <c r="BI21" s="21"/>
      <c r="BJ21" s="21"/>
      <c r="BK21" s="21"/>
      <c r="BL21" s="21"/>
      <c r="BM21" s="21"/>
      <c r="BN21" s="21"/>
      <c r="BO21" s="22"/>
      <c r="BP21" s="22"/>
      <c r="BQ21" s="22"/>
      <c r="BR21" s="22"/>
      <c r="BS21" s="22"/>
      <c r="BT21" s="93"/>
      <c r="BU21" s="93"/>
      <c r="BV21" s="93"/>
      <c r="BW21" s="93"/>
      <c r="BX21" s="22"/>
      <c r="BY21" s="22"/>
      <c r="BZ21" s="22"/>
      <c r="CA21" s="22"/>
      <c r="CB21" s="22"/>
      <c r="CC21" s="22"/>
      <c r="CD21" s="22"/>
      <c r="CE21" s="21"/>
      <c r="CF21" s="21"/>
      <c r="CG21" s="21"/>
      <c r="CH21" s="21"/>
      <c r="CI21" s="21"/>
      <c r="CJ21" s="21"/>
      <c r="CK21" s="21"/>
      <c r="CL21" s="21"/>
      <c r="CM21" s="21"/>
      <c r="CN21" s="22"/>
      <c r="CO21" s="22"/>
      <c r="CP21" s="22"/>
      <c r="CQ21" s="22"/>
      <c r="CR21" s="22"/>
      <c r="CS21" s="93"/>
      <c r="CT21" s="93"/>
      <c r="CU21" s="93"/>
      <c r="CV21" s="93"/>
      <c r="CW21" s="22"/>
      <c r="CX21" s="22"/>
      <c r="CY21" s="22"/>
      <c r="CZ21" s="22"/>
      <c r="DA21" s="22"/>
      <c r="DB21" s="22"/>
      <c r="DC21" s="22"/>
      <c r="DD21" s="21"/>
      <c r="DE21" s="21"/>
      <c r="DF21" s="21"/>
      <c r="DG21" s="21"/>
      <c r="DH21" s="21"/>
      <c r="DI21" s="21"/>
      <c r="DJ21" s="21"/>
      <c r="DK21" s="21"/>
      <c r="DL21" s="21"/>
      <c r="DM21" s="22"/>
      <c r="DN21" s="22"/>
      <c r="DO21" s="22"/>
      <c r="DP21" s="22"/>
      <c r="DQ21" s="22"/>
      <c r="DR21" s="93"/>
      <c r="DS21" s="93"/>
      <c r="DT21" s="93"/>
      <c r="DU21" s="93"/>
      <c r="DV21" s="22"/>
      <c r="DW21" s="22"/>
      <c r="DX21" s="22"/>
      <c r="DY21" s="22"/>
      <c r="DZ21" s="22"/>
      <c r="EA21" s="22"/>
      <c r="EB21" s="22"/>
      <c r="EC21" s="21"/>
      <c r="ED21" s="21"/>
      <c r="EE21" s="21"/>
      <c r="EF21" s="21"/>
      <c r="EG21" s="21"/>
      <c r="EH21" s="21"/>
      <c r="EI21" s="21"/>
      <c r="EJ21" s="21"/>
      <c r="EK21" s="21"/>
      <c r="EL21" s="22"/>
      <c r="EM21" s="22"/>
      <c r="EN21" s="22"/>
      <c r="EO21" s="22"/>
      <c r="EP21" s="22"/>
      <c r="EQ21" s="93"/>
      <c r="ER21" s="93"/>
      <c r="ES21" s="93"/>
      <c r="ET21" s="93"/>
      <c r="EU21" s="22"/>
      <c r="EV21" s="22"/>
      <c r="EW21" s="22"/>
      <c r="EX21" s="22"/>
      <c r="EY21" s="22"/>
      <c r="EZ21" s="22"/>
      <c r="FA21" s="22"/>
      <c r="FB21" s="21"/>
      <c r="FC21" s="21"/>
      <c r="FD21" s="21"/>
      <c r="FE21" s="21"/>
      <c r="FF21" s="21"/>
      <c r="FG21" s="21"/>
      <c r="FH21" s="21"/>
      <c r="FI21" s="21"/>
      <c r="FJ21" s="21"/>
      <c r="FK21" s="22"/>
      <c r="FL21" s="22"/>
      <c r="FM21" s="22"/>
      <c r="FN21" s="22"/>
      <c r="FO21" s="22"/>
      <c r="FP21" s="93"/>
      <c r="FQ21" s="93"/>
      <c r="FR21" s="93"/>
      <c r="FS21" s="93"/>
      <c r="FT21" s="22"/>
      <c r="FU21" s="22"/>
      <c r="FV21" s="22"/>
      <c r="FW21" s="22"/>
      <c r="FX21" s="22"/>
      <c r="FY21" s="22"/>
      <c r="FZ21" s="22"/>
      <c r="GA21" s="21"/>
      <c r="GB21" s="21"/>
      <c r="GC21" s="21"/>
      <c r="GD21" s="21"/>
      <c r="GE21" s="21"/>
      <c r="GF21" s="21"/>
      <c r="GG21" s="21"/>
      <c r="GH21" s="21"/>
      <c r="GI21" s="21"/>
      <c r="GJ21" s="22"/>
      <c r="GK21" s="22"/>
      <c r="GL21" s="22"/>
      <c r="GM21" s="22"/>
      <c r="GN21" s="22"/>
      <c r="GO21" s="93"/>
      <c r="GP21" s="93"/>
      <c r="GQ21" s="93"/>
      <c r="GR21" s="93"/>
      <c r="GS21" s="22"/>
      <c r="GT21" s="22"/>
      <c r="GU21" s="22"/>
      <c r="GV21" s="22"/>
      <c r="GW21" s="22"/>
      <c r="GX21" s="22"/>
      <c r="GY21" s="22"/>
      <c r="GZ21" s="21"/>
      <c r="HA21" s="21"/>
      <c r="HB21" s="21"/>
      <c r="HC21" s="21"/>
      <c r="HD21" s="21"/>
      <c r="HE21" s="21"/>
      <c r="HF21" s="21"/>
      <c r="HG21" s="21"/>
      <c r="HH21" s="21"/>
      <c r="HI21" s="22"/>
      <c r="HJ21" s="22"/>
      <c r="HK21" s="22"/>
      <c r="HL21" s="22"/>
      <c r="HM21" s="22"/>
      <c r="HN21" s="93"/>
      <c r="HO21" s="93"/>
      <c r="HP21" s="93"/>
      <c r="HQ21" s="93"/>
      <c r="HR21" s="22"/>
      <c r="HS21" s="22"/>
      <c r="HT21" s="22"/>
      <c r="HU21" s="22"/>
      <c r="HV21" s="22"/>
      <c r="HW21" s="22"/>
      <c r="HX21" s="22"/>
      <c r="HY21" s="21"/>
      <c r="HZ21" s="21"/>
      <c r="IA21" s="21"/>
      <c r="IB21" s="21"/>
      <c r="IC21" s="21"/>
      <c r="ID21" s="21"/>
      <c r="IE21" s="21"/>
      <c r="IF21" s="21"/>
      <c r="IG21" s="21"/>
      <c r="IH21" s="22"/>
      <c r="II21" s="22"/>
      <c r="IJ21" s="22"/>
      <c r="IK21" s="22"/>
      <c r="IL21" s="22"/>
      <c r="IQ21" s="22"/>
      <c r="IR21" s="22"/>
      <c r="IS21" s="22"/>
      <c r="IT21" s="22"/>
      <c r="IU21" s="22"/>
      <c r="IV21" s="22"/>
      <c r="IW21" s="22"/>
      <c r="IX21" s="21"/>
      <c r="IY21" s="21"/>
      <c r="IZ21" s="21"/>
      <c r="JA21" s="21"/>
      <c r="JB21" s="21"/>
      <c r="JC21" s="21"/>
      <c r="JD21" s="21"/>
      <c r="JE21" s="21"/>
      <c r="JF21" s="21"/>
      <c r="JG21" s="22"/>
      <c r="JH21" s="22"/>
      <c r="JI21" s="22"/>
      <c r="JJ21" s="22"/>
      <c r="JK21" s="22"/>
      <c r="JL21" s="93"/>
      <c r="JM21" s="93"/>
      <c r="JN21" s="93"/>
      <c r="JO21" s="93"/>
      <c r="JP21" s="22"/>
      <c r="JQ21" s="22"/>
      <c r="JR21" s="22"/>
      <c r="JS21" s="22"/>
      <c r="JT21" s="22"/>
      <c r="JU21" s="22"/>
      <c r="JV21" s="22"/>
      <c r="JW21" s="21"/>
      <c r="JX21" s="21"/>
      <c r="JY21" s="21"/>
      <c r="JZ21" s="21"/>
      <c r="KA21" s="21"/>
      <c r="KB21" s="21"/>
      <c r="KC21" s="21"/>
      <c r="KD21" s="21"/>
      <c r="KE21" s="21"/>
      <c r="KF21" s="22"/>
      <c r="KG21" s="22"/>
      <c r="KH21" s="22"/>
      <c r="KI21" s="22"/>
      <c r="KJ21" s="22"/>
      <c r="KO21" s="22"/>
      <c r="KP21" s="22"/>
      <c r="KQ21" s="22"/>
      <c r="KR21" s="22"/>
      <c r="KS21" s="22"/>
      <c r="KT21" s="22"/>
      <c r="KU21" s="22"/>
      <c r="KV21" s="21"/>
      <c r="KW21" s="21"/>
      <c r="KX21" s="21"/>
      <c r="KY21" s="21"/>
      <c r="KZ21" s="21"/>
      <c r="LA21" s="21"/>
      <c r="LB21" s="21"/>
      <c r="LC21" s="21"/>
      <c r="LD21" s="21"/>
      <c r="LE21" s="22"/>
      <c r="LF21" s="22"/>
      <c r="LG21" s="22"/>
      <c r="LH21" s="22"/>
      <c r="LI21" s="22"/>
      <c r="LN21" s="22"/>
      <c r="LO21" s="22"/>
      <c r="LP21" s="22"/>
      <c r="LQ21" s="22"/>
      <c r="LR21" s="22"/>
      <c r="LS21" s="22"/>
      <c r="LT21" s="22"/>
      <c r="LU21" s="21"/>
      <c r="LV21" s="21"/>
      <c r="LW21" s="21"/>
      <c r="LX21" s="21"/>
      <c r="LY21" s="21"/>
      <c r="LZ21" s="21"/>
      <c r="MA21" s="21"/>
      <c r="MB21" s="21"/>
      <c r="MC21" s="21"/>
      <c r="MD21" s="22"/>
      <c r="ME21" s="22"/>
      <c r="MF21" s="22"/>
      <c r="MG21" s="22"/>
      <c r="MH21" s="22"/>
      <c r="MI21" s="182"/>
      <c r="MJ21" s="182"/>
      <c r="MK21" s="182"/>
      <c r="ML21" s="182"/>
      <c r="MM21" s="22"/>
      <c r="MN21" s="22"/>
      <c r="MO21" s="22"/>
      <c r="MP21" s="22"/>
      <c r="MQ21" s="22"/>
      <c r="MR21" s="22"/>
      <c r="MS21" s="22"/>
      <c r="MT21" s="21"/>
      <c r="MU21" s="21"/>
      <c r="MV21" s="21"/>
      <c r="MW21" s="21"/>
      <c r="MX21" s="21"/>
      <c r="MY21" s="21"/>
      <c r="MZ21" s="21"/>
      <c r="NA21" s="21"/>
      <c r="NB21" s="21"/>
      <c r="NC21" s="22"/>
      <c r="ND21" s="22"/>
      <c r="NE21" s="22"/>
      <c r="NF21" s="22"/>
      <c r="NG21" s="22"/>
      <c r="NH21" s="182"/>
      <c r="NI21" s="182"/>
      <c r="NJ21" s="182"/>
      <c r="NK21" s="182"/>
      <c r="NL21" s="22"/>
      <c r="NM21" s="22"/>
      <c r="NN21" s="22"/>
      <c r="NO21" s="22"/>
      <c r="NP21" s="22"/>
      <c r="NQ21" s="22"/>
      <c r="NR21" s="22"/>
      <c r="NS21" s="21"/>
      <c r="NT21" s="21"/>
      <c r="NU21" s="21"/>
      <c r="NV21" s="21"/>
      <c r="NW21" s="21"/>
      <c r="NX21" s="21"/>
      <c r="NY21" s="21"/>
      <c r="NZ21" s="21"/>
      <c r="OA21" s="21"/>
      <c r="OB21" s="22"/>
      <c r="OC21" s="22"/>
      <c r="OD21" s="22"/>
      <c r="OE21" s="22"/>
      <c r="OF21" s="22"/>
      <c r="OG21" s="182"/>
      <c r="OH21" s="182"/>
      <c r="OI21" s="182"/>
      <c r="OJ21" s="182"/>
    </row>
    <row r="22" spans="1:400" ht="11.25" customHeight="1">
      <c r="A22" s="22"/>
      <c r="B22" s="22"/>
      <c r="C22" s="22"/>
      <c r="D22" s="22"/>
      <c r="E22" s="22"/>
      <c r="F22" s="22"/>
      <c r="G22" s="22"/>
      <c r="H22" s="21"/>
      <c r="I22" s="21"/>
      <c r="J22" s="21"/>
      <c r="K22" s="21"/>
      <c r="L22" s="21"/>
      <c r="M22" s="21"/>
      <c r="N22" s="21"/>
      <c r="O22" s="21"/>
      <c r="P22" s="21"/>
      <c r="Q22" s="22"/>
      <c r="R22" s="22"/>
      <c r="S22" s="22"/>
      <c r="T22" s="22"/>
      <c r="U22" s="22"/>
      <c r="Z22" s="22"/>
      <c r="AA22" s="22"/>
      <c r="AB22" s="22"/>
      <c r="AC22" s="22"/>
      <c r="AD22" s="22"/>
      <c r="AE22" s="22"/>
      <c r="AF22" s="22"/>
      <c r="AG22" s="21"/>
      <c r="AH22" s="21"/>
      <c r="AI22" s="21"/>
      <c r="AJ22" s="21"/>
      <c r="AK22" s="21"/>
      <c r="AL22" s="21"/>
      <c r="AM22" s="21"/>
      <c r="AN22" s="21"/>
      <c r="AO22" s="21"/>
      <c r="AP22" s="22"/>
      <c r="AQ22" s="22"/>
      <c r="AR22" s="22"/>
      <c r="AS22" s="22"/>
      <c r="AT22" s="22"/>
      <c r="AU22" s="93"/>
      <c r="AV22" s="93"/>
      <c r="AW22" s="93"/>
      <c r="AX22" s="93"/>
      <c r="AY22" s="22"/>
      <c r="AZ22" s="22"/>
      <c r="BA22" s="22"/>
      <c r="BB22" s="22"/>
      <c r="BC22" s="22"/>
      <c r="BD22" s="22"/>
      <c r="BE22" s="22"/>
      <c r="BF22" s="21"/>
      <c r="BG22" s="21"/>
      <c r="BH22" s="21"/>
      <c r="BI22" s="21"/>
      <c r="BJ22" s="21"/>
      <c r="BK22" s="21"/>
      <c r="BL22" s="21"/>
      <c r="BM22" s="21"/>
      <c r="BN22" s="21"/>
      <c r="BO22" s="22"/>
      <c r="BP22" s="22"/>
      <c r="BQ22" s="22"/>
      <c r="BR22" s="22"/>
      <c r="BS22" s="22"/>
      <c r="BT22" s="93"/>
      <c r="BU22" s="93"/>
      <c r="BV22" s="93"/>
      <c r="BW22" s="93"/>
      <c r="BX22" s="22"/>
      <c r="BY22" s="22"/>
      <c r="BZ22" s="22"/>
      <c r="CA22" s="22"/>
      <c r="CB22" s="22"/>
      <c r="CC22" s="22"/>
      <c r="CD22" s="22"/>
      <c r="CE22" s="21"/>
      <c r="CF22" s="21"/>
      <c r="CG22" s="21"/>
      <c r="CH22" s="21"/>
      <c r="CI22" s="21"/>
      <c r="CJ22" s="21"/>
      <c r="CK22" s="21"/>
      <c r="CL22" s="21"/>
      <c r="CM22" s="21"/>
      <c r="CN22" s="22"/>
      <c r="CO22" s="22"/>
      <c r="CP22" s="22"/>
      <c r="CQ22" s="22"/>
      <c r="CR22" s="22"/>
      <c r="CS22" s="93"/>
      <c r="CT22" s="93"/>
      <c r="CU22" s="93"/>
      <c r="CV22" s="93"/>
      <c r="CW22" s="22"/>
      <c r="CX22" s="22"/>
      <c r="CY22" s="22"/>
      <c r="CZ22" s="22"/>
      <c r="DA22" s="22"/>
      <c r="DB22" s="22"/>
      <c r="DC22" s="22"/>
      <c r="DD22" s="21"/>
      <c r="DE22" s="21"/>
      <c r="DF22" s="21"/>
      <c r="DG22" s="21"/>
      <c r="DH22" s="21"/>
      <c r="DI22" s="21"/>
      <c r="DJ22" s="21"/>
      <c r="DK22" s="21"/>
      <c r="DL22" s="21"/>
      <c r="DM22" s="22"/>
      <c r="DN22" s="22"/>
      <c r="DO22" s="22"/>
      <c r="DP22" s="22"/>
      <c r="DQ22" s="22"/>
      <c r="DR22" s="93"/>
      <c r="DS22" s="93"/>
      <c r="DT22" s="93"/>
      <c r="DU22" s="93"/>
      <c r="DV22" s="22"/>
      <c r="DW22" s="22"/>
      <c r="DX22" s="22"/>
      <c r="DY22" s="22"/>
      <c r="DZ22" s="22"/>
      <c r="EA22" s="22"/>
      <c r="EB22" s="22"/>
      <c r="EC22" s="21"/>
      <c r="ED22" s="21"/>
      <c r="EE22" s="21"/>
      <c r="EF22" s="21"/>
      <c r="EG22" s="21"/>
      <c r="EH22" s="21"/>
      <c r="EI22" s="21"/>
      <c r="EJ22" s="21"/>
      <c r="EK22" s="21"/>
      <c r="EL22" s="22"/>
      <c r="EM22" s="22"/>
      <c r="EN22" s="22"/>
      <c r="EO22" s="22"/>
      <c r="EP22" s="22"/>
      <c r="EQ22" s="93"/>
      <c r="ER22" s="93"/>
      <c r="ES22" s="93"/>
      <c r="ET22" s="93"/>
      <c r="EU22" s="22"/>
      <c r="EV22" s="22"/>
      <c r="EW22" s="22"/>
      <c r="EX22" s="22"/>
      <c r="EY22" s="22"/>
      <c r="EZ22" s="22"/>
      <c r="FA22" s="22"/>
      <c r="FB22" s="21"/>
      <c r="FC22" s="21"/>
      <c r="FD22" s="21"/>
      <c r="FE22" s="21"/>
      <c r="FF22" s="21"/>
      <c r="FG22" s="21"/>
      <c r="FH22" s="21"/>
      <c r="FI22" s="21"/>
      <c r="FJ22" s="21"/>
      <c r="FK22" s="22"/>
      <c r="FL22" s="22"/>
      <c r="FM22" s="22"/>
      <c r="FN22" s="22"/>
      <c r="FO22" s="22"/>
      <c r="FP22" s="93"/>
      <c r="FQ22" s="93"/>
      <c r="FR22" s="93"/>
      <c r="FS22" s="93"/>
      <c r="FT22" s="22"/>
      <c r="FU22" s="22"/>
      <c r="FV22" s="22"/>
      <c r="FW22" s="22"/>
      <c r="FX22" s="22"/>
      <c r="FY22" s="22"/>
      <c r="FZ22" s="22"/>
      <c r="GA22" s="21"/>
      <c r="GB22" s="21"/>
      <c r="GC22" s="21"/>
      <c r="GD22" s="21"/>
      <c r="GE22" s="21"/>
      <c r="GF22" s="21"/>
      <c r="GG22" s="21"/>
      <c r="GH22" s="21"/>
      <c r="GI22" s="21"/>
      <c r="GJ22" s="22"/>
      <c r="GK22" s="22"/>
      <c r="GL22" s="22"/>
      <c r="GM22" s="22"/>
      <c r="GN22" s="22"/>
      <c r="GO22" s="93"/>
      <c r="GP22" s="93"/>
      <c r="GQ22" s="93"/>
      <c r="GR22" s="93"/>
      <c r="GS22" s="22"/>
      <c r="GT22" s="22"/>
      <c r="GU22" s="22"/>
      <c r="GV22" s="22"/>
      <c r="GW22" s="22"/>
      <c r="GX22" s="22"/>
      <c r="GY22" s="22"/>
      <c r="GZ22" s="21"/>
      <c r="HA22" s="21"/>
      <c r="HB22" s="21"/>
      <c r="HC22" s="21"/>
      <c r="HD22" s="21"/>
      <c r="HE22" s="21"/>
      <c r="HF22" s="21"/>
      <c r="HG22" s="21"/>
      <c r="HH22" s="21"/>
      <c r="HI22" s="22"/>
      <c r="HJ22" s="22"/>
      <c r="HK22" s="22"/>
      <c r="HL22" s="22"/>
      <c r="HM22" s="22"/>
      <c r="HN22" s="93"/>
      <c r="HO22" s="93"/>
      <c r="HP22" s="93"/>
      <c r="HQ22" s="93"/>
      <c r="HR22" s="22"/>
      <c r="HS22" s="22"/>
      <c r="HT22" s="22"/>
      <c r="HU22" s="22"/>
      <c r="HV22" s="22"/>
      <c r="HW22" s="22"/>
      <c r="HX22" s="22"/>
      <c r="HY22" s="21"/>
      <c r="HZ22" s="21"/>
      <c r="IA22" s="21"/>
      <c r="IB22" s="21"/>
      <c r="IC22" s="21"/>
      <c r="ID22" s="21"/>
      <c r="IE22" s="21"/>
      <c r="IF22" s="21"/>
      <c r="IG22" s="21"/>
      <c r="IH22" s="22"/>
      <c r="II22" s="22"/>
      <c r="IJ22" s="22"/>
      <c r="IK22" s="22"/>
      <c r="IL22" s="22"/>
      <c r="IQ22" s="22"/>
      <c r="IR22" s="22"/>
      <c r="IS22" s="22"/>
      <c r="IT22" s="22"/>
      <c r="IU22" s="22"/>
      <c r="IV22" s="22"/>
      <c r="IW22" s="22"/>
      <c r="IX22" s="21"/>
      <c r="IY22" s="21"/>
      <c r="IZ22" s="21"/>
      <c r="JA22" s="21"/>
      <c r="JB22" s="21"/>
      <c r="JC22" s="21"/>
      <c r="JD22" s="21"/>
      <c r="JE22" s="21"/>
      <c r="JF22" s="21"/>
      <c r="JG22" s="22"/>
      <c r="JH22" s="22"/>
      <c r="JI22" s="22"/>
      <c r="JJ22" s="22"/>
      <c r="JK22" s="22"/>
      <c r="JL22" s="93"/>
      <c r="JM22" s="93"/>
      <c r="JN22" s="93"/>
      <c r="JO22" s="93"/>
      <c r="JP22" s="22"/>
      <c r="JQ22" s="22"/>
      <c r="JR22" s="22"/>
      <c r="JS22" s="22"/>
      <c r="JT22" s="22"/>
      <c r="JU22" s="22"/>
      <c r="JV22" s="22"/>
      <c r="JW22" s="21"/>
      <c r="JX22" s="21"/>
      <c r="JY22" s="21"/>
      <c r="JZ22" s="21"/>
      <c r="KA22" s="21"/>
      <c r="KB22" s="21"/>
      <c r="KC22" s="21"/>
      <c r="KD22" s="21"/>
      <c r="KE22" s="21"/>
      <c r="KF22" s="22"/>
      <c r="KG22" s="22"/>
      <c r="KH22" s="22"/>
      <c r="KI22" s="22"/>
      <c r="KJ22" s="22"/>
      <c r="KO22" s="22"/>
      <c r="KP22" s="22"/>
      <c r="KQ22" s="22"/>
      <c r="KR22" s="22"/>
      <c r="KS22" s="22"/>
      <c r="KT22" s="22"/>
      <c r="KU22" s="22"/>
      <c r="KV22" s="21"/>
      <c r="KW22" s="21"/>
      <c r="KX22" s="21"/>
      <c r="KY22" s="21"/>
      <c r="KZ22" s="21"/>
      <c r="LA22" s="21"/>
      <c r="LB22" s="21"/>
      <c r="LC22" s="21"/>
      <c r="LD22" s="21"/>
      <c r="LE22" s="22"/>
      <c r="LF22" s="22"/>
      <c r="LG22" s="22"/>
      <c r="LH22" s="22"/>
      <c r="LI22" s="22"/>
      <c r="LN22" s="22"/>
      <c r="LO22" s="22"/>
      <c r="LP22" s="22"/>
      <c r="LQ22" s="22"/>
      <c r="LR22" s="22"/>
      <c r="LS22" s="22"/>
      <c r="LT22" s="22"/>
      <c r="LU22" s="21"/>
      <c r="LV22" s="21"/>
      <c r="LW22" s="21"/>
      <c r="LX22" s="21"/>
      <c r="LY22" s="21"/>
      <c r="LZ22" s="21"/>
      <c r="MA22" s="21"/>
      <c r="MB22" s="21"/>
      <c r="MC22" s="21"/>
      <c r="MD22" s="22"/>
      <c r="ME22" s="22"/>
      <c r="MF22" s="22"/>
      <c r="MG22" s="22"/>
      <c r="MH22" s="22"/>
      <c r="MI22" s="182"/>
      <c r="MJ22" s="182"/>
      <c r="MK22" s="182"/>
      <c r="ML22" s="182"/>
      <c r="MM22" s="22"/>
      <c r="MN22" s="22"/>
      <c r="MO22" s="22"/>
      <c r="MP22" s="22"/>
      <c r="MQ22" s="22"/>
      <c r="MR22" s="22"/>
      <c r="MS22" s="22"/>
      <c r="MT22" s="21"/>
      <c r="MU22" s="21"/>
      <c r="MV22" s="21"/>
      <c r="MW22" s="21"/>
      <c r="MX22" s="21"/>
      <c r="MY22" s="21"/>
      <c r="MZ22" s="21"/>
      <c r="NA22" s="21"/>
      <c r="NB22" s="21"/>
      <c r="NC22" s="22"/>
      <c r="ND22" s="22"/>
      <c r="NE22" s="22"/>
      <c r="NF22" s="22"/>
      <c r="NG22" s="22"/>
      <c r="NH22" s="182"/>
      <c r="NI22" s="182"/>
      <c r="NJ22" s="182"/>
      <c r="NK22" s="182"/>
      <c r="NL22" s="22"/>
      <c r="NM22" s="22"/>
      <c r="NN22" s="22"/>
      <c r="NO22" s="22"/>
      <c r="NP22" s="22"/>
      <c r="NQ22" s="22"/>
      <c r="NR22" s="22"/>
      <c r="NS22" s="21"/>
      <c r="NT22" s="21"/>
      <c r="NU22" s="21"/>
      <c r="NV22" s="21"/>
      <c r="NW22" s="21"/>
      <c r="NX22" s="21"/>
      <c r="NY22" s="21"/>
      <c r="NZ22" s="21"/>
      <c r="OA22" s="21"/>
      <c r="OB22" s="22"/>
      <c r="OC22" s="22"/>
      <c r="OD22" s="22"/>
      <c r="OE22" s="22"/>
      <c r="OF22" s="22"/>
      <c r="OG22" s="182"/>
      <c r="OH22" s="182"/>
      <c r="OI22" s="182"/>
      <c r="OJ22" s="182"/>
    </row>
    <row r="23" spans="1:400" ht="20.25">
      <c r="A23" s="22"/>
      <c r="B23" s="22"/>
      <c r="C23" s="22"/>
      <c r="D23" s="22"/>
      <c r="E23" s="22"/>
      <c r="F23" s="22"/>
      <c r="G23" s="22"/>
      <c r="I23" s="21" t="s">
        <v>232</v>
      </c>
      <c r="J23" s="21"/>
      <c r="K23" s="21"/>
      <c r="L23" s="21"/>
      <c r="M23" s="21"/>
      <c r="N23" s="21"/>
      <c r="O23" s="23"/>
      <c r="P23" s="23"/>
      <c r="R23" s="24"/>
      <c r="S23" s="24"/>
      <c r="U23" s="24" t="s">
        <v>17</v>
      </c>
      <c r="Z23" s="22"/>
      <c r="AA23" s="22"/>
      <c r="AB23" s="22"/>
      <c r="AC23" s="22"/>
      <c r="AD23" s="22"/>
      <c r="AE23" s="22"/>
      <c r="AF23" s="22"/>
      <c r="AG23" s="93"/>
      <c r="AH23" s="21" t="s">
        <v>232</v>
      </c>
      <c r="AI23" s="21"/>
      <c r="AJ23" s="21"/>
      <c r="AK23" s="21"/>
      <c r="AL23" s="21"/>
      <c r="AM23" s="21"/>
      <c r="AN23" s="23"/>
      <c r="AO23" s="23"/>
      <c r="AP23" s="93"/>
      <c r="AQ23" s="24"/>
      <c r="AR23" s="24"/>
      <c r="AS23" s="93"/>
      <c r="AT23" s="24" t="s">
        <v>17</v>
      </c>
      <c r="AU23" s="93"/>
      <c r="AV23" s="93"/>
      <c r="AW23" s="93"/>
      <c r="AX23" s="93"/>
      <c r="AY23" s="22"/>
      <c r="AZ23" s="22"/>
      <c r="BA23" s="22"/>
      <c r="BB23" s="22"/>
      <c r="BC23" s="22"/>
      <c r="BD23" s="22"/>
      <c r="BE23" s="22"/>
      <c r="BF23" s="93"/>
      <c r="BG23" s="21" t="s">
        <v>232</v>
      </c>
      <c r="BH23" s="21"/>
      <c r="BI23" s="21"/>
      <c r="BJ23" s="21"/>
      <c r="BK23" s="21"/>
      <c r="BL23" s="21"/>
      <c r="BM23" s="23"/>
      <c r="BN23" s="23"/>
      <c r="BO23" s="93"/>
      <c r="BP23" s="24"/>
      <c r="BQ23" s="24"/>
      <c r="BR23" s="93"/>
      <c r="BS23" s="24" t="s">
        <v>17</v>
      </c>
      <c r="BT23" s="93"/>
      <c r="BU23" s="93"/>
      <c r="BV23" s="93"/>
      <c r="BW23" s="93"/>
      <c r="BX23" s="22"/>
      <c r="BY23" s="22"/>
      <c r="BZ23" s="22"/>
      <c r="CA23" s="22"/>
      <c r="CB23" s="22"/>
      <c r="CC23" s="22"/>
      <c r="CD23" s="22"/>
      <c r="CE23" s="93"/>
      <c r="CF23" s="21" t="s">
        <v>232</v>
      </c>
      <c r="CG23" s="21"/>
      <c r="CH23" s="21"/>
      <c r="CI23" s="21"/>
      <c r="CJ23" s="21"/>
      <c r="CK23" s="21"/>
      <c r="CL23" s="23"/>
      <c r="CM23" s="23"/>
      <c r="CN23" s="93"/>
      <c r="CO23" s="24"/>
      <c r="CP23" s="24"/>
      <c r="CQ23" s="93"/>
      <c r="CR23" s="24" t="s">
        <v>17</v>
      </c>
      <c r="CS23" s="93"/>
      <c r="CT23" s="93"/>
      <c r="CU23" s="93"/>
      <c r="CV23" s="93"/>
      <c r="CW23" s="22"/>
      <c r="CX23" s="22"/>
      <c r="CY23" s="22"/>
      <c r="CZ23" s="22"/>
      <c r="DA23" s="22"/>
      <c r="DB23" s="22"/>
      <c r="DC23" s="22"/>
      <c r="DD23" s="93"/>
      <c r="DE23" s="21" t="s">
        <v>28</v>
      </c>
      <c r="DF23" s="21"/>
      <c r="DG23" s="21"/>
      <c r="DH23" s="21"/>
      <c r="DI23" s="21"/>
      <c r="DJ23" s="21"/>
      <c r="DK23" s="23"/>
      <c r="DL23" s="23"/>
      <c r="DM23" s="93"/>
      <c r="DN23" s="24"/>
      <c r="DO23" s="24"/>
      <c r="DP23" s="93"/>
      <c r="DQ23" s="24" t="s">
        <v>17</v>
      </c>
      <c r="DR23" s="93"/>
      <c r="DS23" s="93"/>
      <c r="DT23" s="93"/>
      <c r="DU23" s="93"/>
      <c r="DV23" s="22"/>
      <c r="DW23" s="22"/>
      <c r="DX23" s="22"/>
      <c r="DY23" s="22"/>
      <c r="DZ23" s="22"/>
      <c r="EA23" s="22"/>
      <c r="EB23" s="22"/>
      <c r="EC23" s="93"/>
      <c r="ED23" s="21" t="s">
        <v>28</v>
      </c>
      <c r="EE23" s="21"/>
      <c r="EF23" s="21"/>
      <c r="EG23" s="21"/>
      <c r="EH23" s="21"/>
      <c r="EI23" s="21"/>
      <c r="EJ23" s="23"/>
      <c r="EK23" s="23"/>
      <c r="EL23" s="93"/>
      <c r="EM23" s="24"/>
      <c r="EN23" s="24"/>
      <c r="EO23" s="93"/>
      <c r="EP23" s="24" t="s">
        <v>17</v>
      </c>
      <c r="EQ23" s="93"/>
      <c r="ER23" s="93"/>
      <c r="ES23" s="93"/>
      <c r="ET23" s="93"/>
      <c r="EU23" s="22"/>
      <c r="EV23" s="22"/>
      <c r="EW23" s="22"/>
      <c r="EX23" s="22"/>
      <c r="EY23" s="22"/>
      <c r="EZ23" s="22"/>
      <c r="FA23" s="22"/>
      <c r="FB23" s="93"/>
      <c r="FC23" s="21" t="s">
        <v>232</v>
      </c>
      <c r="FD23" s="21"/>
      <c r="FE23" s="21"/>
      <c r="FF23" s="21"/>
      <c r="FG23" s="21"/>
      <c r="FH23" s="21"/>
      <c r="FI23" s="23"/>
      <c r="FJ23" s="23"/>
      <c r="FK23" s="93"/>
      <c r="FL23" s="24"/>
      <c r="FM23" s="24"/>
      <c r="FN23" s="93"/>
      <c r="FO23" s="24" t="s">
        <v>17</v>
      </c>
      <c r="FP23" s="93"/>
      <c r="FQ23" s="93"/>
      <c r="FR23" s="93"/>
      <c r="FS23" s="93"/>
      <c r="FT23" s="22"/>
      <c r="FU23" s="22"/>
      <c r="FV23" s="22"/>
      <c r="FW23" s="22"/>
      <c r="FX23" s="22"/>
      <c r="FY23" s="22"/>
      <c r="FZ23" s="22"/>
      <c r="GA23" s="93"/>
      <c r="GB23" s="21" t="s">
        <v>232</v>
      </c>
      <c r="GC23" s="21"/>
      <c r="GD23" s="21"/>
      <c r="GE23" s="21"/>
      <c r="GF23" s="21"/>
      <c r="GG23" s="21"/>
      <c r="GH23" s="23"/>
      <c r="GI23" s="23"/>
      <c r="GJ23" s="93"/>
      <c r="GK23" s="24"/>
      <c r="GL23" s="24"/>
      <c r="GM23" s="93"/>
      <c r="GN23" s="24" t="s">
        <v>17</v>
      </c>
      <c r="GO23" s="93"/>
      <c r="GP23" s="93"/>
      <c r="GQ23" s="93"/>
      <c r="GR23" s="93"/>
      <c r="GS23" s="22"/>
      <c r="GT23" s="22"/>
      <c r="GU23" s="22"/>
      <c r="GV23" s="22"/>
      <c r="GW23" s="22"/>
      <c r="GX23" s="22"/>
      <c r="GY23" s="22"/>
      <c r="GZ23" s="93"/>
      <c r="HA23" s="21" t="s">
        <v>232</v>
      </c>
      <c r="HB23" s="21"/>
      <c r="HC23" s="21"/>
      <c r="HD23" s="21"/>
      <c r="HE23" s="21"/>
      <c r="HF23" s="21"/>
      <c r="HG23" s="23"/>
      <c r="HH23" s="23"/>
      <c r="HI23" s="93"/>
      <c r="HJ23" s="24"/>
      <c r="HK23" s="24"/>
      <c r="HL23" s="93"/>
      <c r="HM23" s="24" t="s">
        <v>17</v>
      </c>
      <c r="HN23" s="93"/>
      <c r="HO23" s="93"/>
      <c r="HP23" s="93"/>
      <c r="HQ23" s="93"/>
      <c r="HR23" s="22"/>
      <c r="HS23" s="22"/>
      <c r="HT23" s="22"/>
      <c r="HU23" s="22"/>
      <c r="HV23" s="22"/>
      <c r="HW23" s="22"/>
      <c r="HX23" s="22"/>
      <c r="HZ23" s="21" t="s">
        <v>232</v>
      </c>
      <c r="IA23" s="21"/>
      <c r="IB23" s="21"/>
      <c r="IC23" s="21"/>
      <c r="ID23" s="21"/>
      <c r="IE23" s="21"/>
      <c r="IF23" s="23"/>
      <c r="IG23" s="23"/>
      <c r="II23" s="24"/>
      <c r="IJ23" s="24"/>
      <c r="IL23" s="24" t="s">
        <v>17</v>
      </c>
      <c r="IQ23" s="22"/>
      <c r="IR23" s="22"/>
      <c r="IS23" s="22"/>
      <c r="IT23" s="22"/>
      <c r="IU23" s="22"/>
      <c r="IV23" s="22"/>
      <c r="IW23" s="22"/>
      <c r="IX23" s="93"/>
      <c r="IY23" s="21" t="s">
        <v>232</v>
      </c>
      <c r="IZ23" s="21"/>
      <c r="JA23" s="21"/>
      <c r="JB23" s="21"/>
      <c r="JC23" s="21"/>
      <c r="JD23" s="21"/>
      <c r="JE23" s="23"/>
      <c r="JF23" s="23"/>
      <c r="JG23" s="93"/>
      <c r="JH23" s="24"/>
      <c r="JI23" s="24"/>
      <c r="JJ23" s="93"/>
      <c r="JK23" s="24" t="s">
        <v>17</v>
      </c>
      <c r="JL23" s="93"/>
      <c r="JM23" s="93"/>
      <c r="JN23" s="93"/>
      <c r="JO23" s="93"/>
      <c r="JP23" s="22"/>
      <c r="JQ23" s="22"/>
      <c r="JR23" s="22"/>
      <c r="JS23" s="22"/>
      <c r="JT23" s="22"/>
      <c r="JU23" s="22"/>
      <c r="JV23" s="22"/>
      <c r="JX23" s="21" t="s">
        <v>28</v>
      </c>
      <c r="JY23" s="21"/>
      <c r="JZ23" s="21"/>
      <c r="KA23" s="21"/>
      <c r="KB23" s="21"/>
      <c r="KC23" s="21"/>
      <c r="KD23" s="23"/>
      <c r="KE23" s="23"/>
      <c r="KG23" s="24"/>
      <c r="KH23" s="24"/>
      <c r="KJ23" s="24" t="s">
        <v>17</v>
      </c>
      <c r="KO23" s="22"/>
      <c r="KP23" s="22"/>
      <c r="KQ23" s="22"/>
      <c r="KR23" s="22"/>
      <c r="KS23" s="22"/>
      <c r="KT23" s="22"/>
      <c r="KU23" s="22"/>
      <c r="KW23" s="21" t="s">
        <v>28</v>
      </c>
      <c r="KX23" s="21"/>
      <c r="KY23" s="21"/>
      <c r="KZ23" s="21"/>
      <c r="LA23" s="21"/>
      <c r="LB23" s="21"/>
      <c r="LC23" s="23"/>
      <c r="LD23" s="23"/>
      <c r="LF23" s="24"/>
      <c r="LG23" s="24"/>
      <c r="LI23" s="24" t="s">
        <v>17</v>
      </c>
      <c r="LN23" s="22"/>
      <c r="LO23" s="22"/>
      <c r="LP23" s="22"/>
      <c r="LQ23" s="22"/>
      <c r="LR23" s="22"/>
      <c r="LS23" s="22"/>
      <c r="LT23" s="22"/>
      <c r="LU23" s="182"/>
      <c r="LV23" s="21" t="s">
        <v>28</v>
      </c>
      <c r="LW23" s="21"/>
      <c r="LX23" s="21"/>
      <c r="LY23" s="21"/>
      <c r="LZ23" s="21"/>
      <c r="MA23" s="21"/>
      <c r="MB23" s="23"/>
      <c r="MC23" s="23"/>
      <c r="MD23" s="182"/>
      <c r="ME23" s="24"/>
      <c r="MF23" s="24"/>
      <c r="MG23" s="182"/>
      <c r="MH23" s="24" t="s">
        <v>17</v>
      </c>
      <c r="MI23" s="182"/>
      <c r="MJ23" s="182"/>
      <c r="MK23" s="182"/>
      <c r="ML23" s="182"/>
      <c r="MM23" s="22"/>
      <c r="MN23" s="22"/>
      <c r="MO23" s="22"/>
      <c r="MP23" s="22"/>
      <c r="MQ23" s="22"/>
      <c r="MR23" s="22"/>
      <c r="MS23" s="22"/>
      <c r="MT23" s="182"/>
      <c r="MU23" s="21" t="s">
        <v>28</v>
      </c>
      <c r="MV23" s="21"/>
      <c r="MW23" s="21"/>
      <c r="MX23" s="21"/>
      <c r="MY23" s="21"/>
      <c r="MZ23" s="21"/>
      <c r="NA23" s="23"/>
      <c r="NB23" s="23"/>
      <c r="NC23" s="182"/>
      <c r="ND23" s="24"/>
      <c r="NE23" s="24"/>
      <c r="NF23" s="182"/>
      <c r="NG23" s="24" t="s">
        <v>17</v>
      </c>
      <c r="NH23" s="182"/>
      <c r="NI23" s="182"/>
      <c r="NJ23" s="182"/>
      <c r="NK23" s="182"/>
      <c r="NL23" s="22"/>
      <c r="NM23" s="22"/>
      <c r="NN23" s="22"/>
      <c r="NO23" s="22"/>
      <c r="NP23" s="22"/>
      <c r="NQ23" s="22"/>
      <c r="NR23" s="22"/>
      <c r="NS23" s="182"/>
      <c r="NT23" s="21" t="s">
        <v>28</v>
      </c>
      <c r="NU23" s="21"/>
      <c r="NV23" s="21"/>
      <c r="NW23" s="21"/>
      <c r="NX23" s="21"/>
      <c r="NY23" s="21"/>
      <c r="NZ23" s="23"/>
      <c r="OA23" s="23"/>
      <c r="OB23" s="182"/>
      <c r="OC23" s="24"/>
      <c r="OD23" s="24"/>
      <c r="OE23" s="182"/>
      <c r="OF23" s="24" t="s">
        <v>17</v>
      </c>
      <c r="OG23" s="182"/>
      <c r="OH23" s="182"/>
      <c r="OI23" s="182"/>
      <c r="OJ23" s="182"/>
    </row>
    <row r="24" spans="1:400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3"/>
      <c r="W24" s="43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3"/>
      <c r="AV24" s="43"/>
      <c r="AW24" s="93"/>
      <c r="AX24" s="93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3"/>
      <c r="BU24" s="43"/>
      <c r="BV24" s="93"/>
      <c r="BW24" s="93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3"/>
      <c r="CT24" s="43"/>
      <c r="CU24" s="93"/>
      <c r="CV24" s="93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3"/>
      <c r="DS24" s="43"/>
      <c r="DT24" s="93"/>
      <c r="DU24" s="93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3"/>
      <c r="ER24" s="43"/>
      <c r="ES24" s="93"/>
      <c r="ET24" s="93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3"/>
      <c r="FQ24" s="43"/>
      <c r="FR24" s="93"/>
      <c r="FS24" s="93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3"/>
      <c r="GP24" s="43"/>
      <c r="GQ24" s="93"/>
      <c r="GR24" s="93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3"/>
      <c r="HO24" s="43"/>
      <c r="HP24" s="93"/>
      <c r="HQ24" s="93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  <c r="IL24" s="42"/>
      <c r="IM24" s="43"/>
      <c r="IN24" s="43"/>
      <c r="IQ24" s="42"/>
      <c r="IR24" s="42"/>
      <c r="IS24" s="42"/>
      <c r="IT24" s="42"/>
      <c r="IU24" s="42"/>
      <c r="IV24" s="42"/>
      <c r="IW24" s="42"/>
      <c r="IX24" s="42"/>
      <c r="IY24" s="42"/>
      <c r="IZ24" s="42"/>
      <c r="JA24" s="42"/>
      <c r="JB24" s="42"/>
      <c r="JC24" s="42"/>
      <c r="JD24" s="42"/>
      <c r="JE24" s="42"/>
      <c r="JF24" s="42"/>
      <c r="JG24" s="42"/>
      <c r="JH24" s="42"/>
      <c r="JI24" s="42"/>
      <c r="JJ24" s="42"/>
      <c r="JK24" s="42"/>
      <c r="JL24" s="43"/>
      <c r="JM24" s="43"/>
      <c r="JN24" s="93"/>
      <c r="JO24" s="93"/>
      <c r="JP24" s="42"/>
      <c r="JQ24" s="42"/>
      <c r="JR24" s="42"/>
      <c r="JS24" s="42"/>
      <c r="JT24" s="42"/>
      <c r="JU24" s="42"/>
      <c r="JV24" s="42"/>
      <c r="JW24" s="42"/>
      <c r="JX24" s="42"/>
      <c r="JY24" s="42"/>
      <c r="JZ24" s="42"/>
      <c r="KA24" s="42"/>
      <c r="KB24" s="42"/>
      <c r="KC24" s="42"/>
      <c r="KD24" s="42"/>
      <c r="KE24" s="42"/>
      <c r="KF24" s="42"/>
      <c r="KG24" s="42"/>
      <c r="KH24" s="42"/>
      <c r="KI24" s="42"/>
      <c r="KJ24" s="42"/>
      <c r="KK24" s="43"/>
      <c r="KL24" s="43"/>
      <c r="KO24" s="42"/>
      <c r="KP24" s="42"/>
      <c r="KQ24" s="42"/>
      <c r="KR24" s="42"/>
      <c r="KS24" s="42"/>
      <c r="KT24" s="42"/>
      <c r="KU24" s="42"/>
      <c r="KV24" s="42"/>
      <c r="KW24" s="42"/>
      <c r="KX24" s="42"/>
      <c r="KY24" s="42"/>
      <c r="KZ24" s="42"/>
      <c r="LA24" s="42"/>
      <c r="LB24" s="42"/>
      <c r="LC24" s="42"/>
      <c r="LD24" s="42"/>
      <c r="LE24" s="42"/>
      <c r="LF24" s="42"/>
      <c r="LG24" s="42"/>
      <c r="LH24" s="42"/>
      <c r="LI24" s="42"/>
      <c r="LJ24" s="43"/>
      <c r="LK24" s="43"/>
      <c r="LN24" s="42"/>
      <c r="LO24" s="42"/>
      <c r="LP24" s="42"/>
      <c r="LQ24" s="42"/>
      <c r="LR24" s="42"/>
      <c r="LS24" s="42"/>
      <c r="LT24" s="42"/>
      <c r="LU24" s="42"/>
      <c r="LV24" s="42"/>
      <c r="LW24" s="42"/>
      <c r="LX24" s="42"/>
      <c r="LY24" s="42"/>
      <c r="LZ24" s="42"/>
      <c r="MA24" s="42"/>
      <c r="MB24" s="42"/>
      <c r="MC24" s="42"/>
      <c r="MD24" s="42"/>
      <c r="ME24" s="42"/>
      <c r="MF24" s="42"/>
      <c r="MG24" s="42"/>
      <c r="MH24" s="42"/>
      <c r="MI24" s="43"/>
      <c r="MJ24" s="43"/>
      <c r="MK24" s="182"/>
      <c r="ML24" s="182"/>
      <c r="MM24" s="42"/>
      <c r="MN24" s="42"/>
      <c r="MO24" s="42"/>
      <c r="MP24" s="42"/>
      <c r="MQ24" s="42"/>
      <c r="MR24" s="42"/>
      <c r="MS24" s="42"/>
      <c r="MT24" s="42"/>
      <c r="MU24" s="42"/>
      <c r="MV24" s="42"/>
      <c r="MW24" s="42"/>
      <c r="MX24" s="42"/>
      <c r="MY24" s="42"/>
      <c r="MZ24" s="42"/>
      <c r="NA24" s="42"/>
      <c r="NB24" s="42"/>
      <c r="NC24" s="42"/>
      <c r="ND24" s="42"/>
      <c r="NE24" s="42"/>
      <c r="NF24" s="42"/>
      <c r="NG24" s="42"/>
      <c r="NH24" s="43"/>
      <c r="NI24" s="43"/>
      <c r="NJ24" s="182"/>
      <c r="NK24" s="182"/>
      <c r="NL24" s="42"/>
      <c r="NM24" s="42"/>
      <c r="NN24" s="42"/>
      <c r="NO24" s="42"/>
      <c r="NP24" s="42"/>
      <c r="NQ24" s="42"/>
      <c r="NR24" s="42"/>
      <c r="NS24" s="42"/>
      <c r="NT24" s="42"/>
      <c r="NU24" s="42"/>
      <c r="NV24" s="42"/>
      <c r="NW24" s="42"/>
      <c r="NX24" s="42"/>
      <c r="NY24" s="42"/>
      <c r="NZ24" s="42"/>
      <c r="OA24" s="42"/>
      <c r="OB24" s="42"/>
      <c r="OC24" s="42"/>
      <c r="OD24" s="42"/>
      <c r="OE24" s="42"/>
      <c r="OF24" s="42"/>
      <c r="OG24" s="43"/>
      <c r="OH24" s="43"/>
      <c r="OI24" s="182"/>
      <c r="OJ24" s="182"/>
    </row>
    <row r="25" spans="1:400"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  <c r="DQ25" s="93"/>
      <c r="DR25" s="93"/>
      <c r="DS25" s="93"/>
      <c r="DT25" s="93"/>
      <c r="DU25" s="93"/>
      <c r="DV25" s="93"/>
      <c r="DW25" s="93"/>
      <c r="DX25" s="93"/>
      <c r="DY25" s="93"/>
      <c r="DZ25" s="93"/>
      <c r="EA25" s="93"/>
      <c r="EB25" s="93"/>
      <c r="EC25" s="93"/>
      <c r="ED25" s="93"/>
      <c r="EE25" s="93"/>
      <c r="EF25" s="93"/>
      <c r="EG25" s="93"/>
      <c r="EH25" s="93"/>
      <c r="EI25" s="93"/>
      <c r="EJ25" s="93"/>
      <c r="EK25" s="93"/>
      <c r="EL25" s="93"/>
      <c r="EM25" s="93"/>
      <c r="EN25" s="93"/>
      <c r="EO25" s="93"/>
      <c r="EP25" s="93"/>
      <c r="EQ25" s="93"/>
      <c r="ER25" s="93"/>
      <c r="ES25" s="93"/>
      <c r="ET25" s="93"/>
      <c r="EU25" s="93"/>
      <c r="EV25" s="93"/>
      <c r="EW25" s="93"/>
      <c r="EX25" s="93"/>
      <c r="EY25" s="93"/>
      <c r="EZ25" s="93"/>
      <c r="FA25" s="93"/>
      <c r="FB25" s="93"/>
      <c r="FC25" s="93"/>
      <c r="FD25" s="93"/>
      <c r="FE25" s="93"/>
      <c r="FF25" s="93"/>
      <c r="FG25" s="93"/>
      <c r="FH25" s="93"/>
      <c r="FI25" s="93"/>
      <c r="FJ25" s="93"/>
      <c r="FK25" s="93"/>
      <c r="FL25" s="93"/>
      <c r="FM25" s="93"/>
      <c r="FN25" s="93"/>
      <c r="FO25" s="93"/>
      <c r="FP25" s="93"/>
      <c r="FQ25" s="93"/>
      <c r="FR25" s="93"/>
      <c r="FS25" s="93"/>
      <c r="FT25" s="93"/>
      <c r="FU25" s="93"/>
      <c r="FV25" s="93"/>
      <c r="FW25" s="93"/>
      <c r="FX25" s="93"/>
      <c r="FY25" s="93"/>
      <c r="FZ25" s="93"/>
      <c r="GA25" s="93"/>
      <c r="GB25" s="93"/>
      <c r="GC25" s="93"/>
      <c r="GD25" s="93"/>
      <c r="GE25" s="93"/>
      <c r="GF25" s="93"/>
      <c r="GG25" s="93"/>
      <c r="GH25" s="93"/>
      <c r="GI25" s="93"/>
      <c r="GJ25" s="93"/>
      <c r="GK25" s="93"/>
      <c r="GL25" s="93"/>
      <c r="GM25" s="93"/>
      <c r="GN25" s="93"/>
      <c r="GO25" s="93"/>
      <c r="GP25" s="93"/>
      <c r="GQ25" s="93"/>
      <c r="GR25" s="93"/>
      <c r="GS25" s="93"/>
      <c r="GT25" s="93"/>
      <c r="GU25" s="93"/>
      <c r="GV25" s="93"/>
      <c r="GW25" s="93"/>
      <c r="GX25" s="93"/>
      <c r="GY25" s="93"/>
      <c r="GZ25" s="93"/>
      <c r="HA25" s="93"/>
      <c r="HB25" s="93"/>
      <c r="HC25" s="93"/>
      <c r="HD25" s="93"/>
      <c r="HE25" s="93"/>
      <c r="HF25" s="93"/>
      <c r="HG25" s="93"/>
      <c r="HH25" s="93"/>
      <c r="HI25" s="93"/>
      <c r="HJ25" s="93"/>
      <c r="HK25" s="93"/>
      <c r="HL25" s="93"/>
      <c r="HM25" s="93"/>
      <c r="HN25" s="93"/>
      <c r="HO25" s="93"/>
      <c r="HP25" s="93"/>
      <c r="HQ25" s="93"/>
      <c r="IQ25" s="93"/>
      <c r="IR25" s="93"/>
      <c r="IS25" s="93"/>
      <c r="IT25" s="93"/>
      <c r="IU25" s="93"/>
      <c r="IV25" s="93"/>
      <c r="IW25" s="93"/>
      <c r="IX25" s="93"/>
      <c r="IY25" s="93"/>
      <c r="IZ25" s="93"/>
      <c r="JA25" s="93"/>
      <c r="JB25" s="93"/>
      <c r="JC25" s="93"/>
      <c r="JD25" s="93"/>
      <c r="JE25" s="93"/>
      <c r="JF25" s="93"/>
      <c r="JG25" s="93"/>
      <c r="JH25" s="93"/>
      <c r="JI25" s="93"/>
      <c r="JJ25" s="93"/>
      <c r="JK25" s="93"/>
      <c r="JL25" s="93"/>
      <c r="JM25" s="93"/>
      <c r="JN25" s="93"/>
      <c r="JO25" s="93"/>
      <c r="LN25" s="182"/>
      <c r="LO25" s="182"/>
      <c r="LP25" s="182"/>
      <c r="LQ25" s="182"/>
      <c r="LR25" s="182"/>
      <c r="LS25" s="182"/>
      <c r="LT25" s="182"/>
      <c r="LU25" s="182"/>
      <c r="LV25" s="182"/>
      <c r="LW25" s="182"/>
      <c r="LX25" s="182"/>
      <c r="LY25" s="182"/>
      <c r="LZ25" s="182"/>
      <c r="MA25" s="182"/>
      <c r="MB25" s="182"/>
      <c r="MC25" s="182"/>
      <c r="MD25" s="182"/>
      <c r="ME25" s="182"/>
      <c r="MF25" s="182"/>
      <c r="MG25" s="182"/>
      <c r="MH25" s="182"/>
      <c r="MI25" s="182"/>
      <c r="MJ25" s="182"/>
      <c r="MK25" s="182"/>
      <c r="ML25" s="182"/>
      <c r="MM25" s="182"/>
      <c r="MN25" s="182"/>
      <c r="MO25" s="182"/>
      <c r="MP25" s="182"/>
      <c r="MQ25" s="182"/>
      <c r="MR25" s="182"/>
      <c r="MS25" s="182"/>
      <c r="MT25" s="182"/>
      <c r="MU25" s="182"/>
      <c r="MV25" s="182"/>
      <c r="MW25" s="182"/>
      <c r="MX25" s="182"/>
      <c r="MY25" s="182"/>
      <c r="MZ25" s="182"/>
      <c r="NA25" s="182"/>
      <c r="NB25" s="182"/>
      <c r="NC25" s="182"/>
      <c r="ND25" s="182"/>
      <c r="NE25" s="182"/>
      <c r="NF25" s="182"/>
      <c r="NG25" s="182"/>
      <c r="NH25" s="182"/>
      <c r="NI25" s="182"/>
      <c r="NJ25" s="182"/>
      <c r="NK25" s="182"/>
      <c r="NL25" s="182"/>
      <c r="NM25" s="182"/>
      <c r="NN25" s="182"/>
      <c r="NO25" s="182"/>
      <c r="NP25" s="182"/>
      <c r="NQ25" s="182"/>
      <c r="NR25" s="182"/>
      <c r="NS25" s="182"/>
      <c r="NT25" s="182"/>
      <c r="NU25" s="182"/>
      <c r="NV25" s="182"/>
      <c r="NW25" s="182"/>
      <c r="NX25" s="182"/>
      <c r="NY25" s="182"/>
      <c r="NZ25" s="182"/>
      <c r="OA25" s="182"/>
      <c r="OB25" s="182"/>
      <c r="OC25" s="182"/>
      <c r="OD25" s="182"/>
      <c r="OE25" s="182"/>
      <c r="OF25" s="182"/>
      <c r="OG25" s="182"/>
      <c r="OH25" s="182"/>
      <c r="OI25" s="182"/>
      <c r="OJ25" s="182"/>
    </row>
    <row r="26" spans="1:400" ht="17.25">
      <c r="A26" s="95">
        <f>INT(COLUMN(A26)/25)+1</f>
        <v>1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95">
        <f>INT(COLUMN(Z26)/25)+1</f>
        <v>2</v>
      </c>
      <c r="AB26" s="328"/>
      <c r="AC26" s="328"/>
      <c r="AD26" s="328"/>
      <c r="AY26" s="95">
        <f>INT(COLUMN(AY26)/25)+1</f>
        <v>3</v>
      </c>
      <c r="BX26" s="95">
        <f>INT(COLUMN(BX26)/25)+1</f>
        <v>4</v>
      </c>
      <c r="CW26" s="95">
        <f>INT(COLUMN(CW26)/25)+1</f>
        <v>5</v>
      </c>
      <c r="DV26" s="95">
        <f>INT(COLUMN(DV26)/25)+1</f>
        <v>6</v>
      </c>
      <c r="EU26" s="95">
        <f>INT(COLUMN(EU26)/25)+1</f>
        <v>7</v>
      </c>
      <c r="FT26" s="95">
        <f>INT(COLUMN(FT26)/25)+1</f>
        <v>8</v>
      </c>
      <c r="GS26" s="95">
        <f>INT(COLUMN(GS26)/25)+1</f>
        <v>9</v>
      </c>
      <c r="GT26" s="93"/>
      <c r="GU26" s="93"/>
      <c r="GV26" s="93"/>
      <c r="GW26" s="93"/>
      <c r="GX26" s="93"/>
      <c r="GY26" s="93"/>
      <c r="GZ26" s="93"/>
      <c r="HA26" s="93"/>
      <c r="HB26" s="93"/>
      <c r="HC26" s="93"/>
      <c r="HD26" s="93"/>
      <c r="HE26" s="93"/>
      <c r="HF26" s="93"/>
      <c r="HG26" s="93"/>
      <c r="HH26" s="93"/>
      <c r="HI26" s="93"/>
      <c r="HJ26" s="93"/>
      <c r="HK26" s="93"/>
      <c r="HL26" s="93"/>
      <c r="HM26" s="93"/>
      <c r="HN26" s="93"/>
      <c r="HO26" s="93"/>
      <c r="HP26" s="93"/>
      <c r="HQ26" s="93"/>
      <c r="HR26" s="95">
        <f>INT(COLUMN(HR26)/25)+1</f>
        <v>10</v>
      </c>
      <c r="IQ26" s="3">
        <v>11</v>
      </c>
      <c r="JP26" s="93">
        <v>12</v>
      </c>
      <c r="KO26" s="163">
        <v>13</v>
      </c>
      <c r="LN26" s="3">
        <v>14</v>
      </c>
      <c r="MM26" s="3">
        <v>15</v>
      </c>
      <c r="NL26" s="3">
        <v>16</v>
      </c>
    </row>
  </sheetData>
  <mergeCells count="625">
    <mergeCell ref="NL14:NO14"/>
    <mergeCell ref="NP14:NY14"/>
    <mergeCell ref="NZ14:OA14"/>
    <mergeCell ref="OB14:OF14"/>
    <mergeCell ref="OG14:OJ14"/>
    <mergeCell ref="OG10:OJ10"/>
    <mergeCell ref="NP11:NR12"/>
    <mergeCell ref="NS11:NY11"/>
    <mergeCell ref="NZ11:OA11"/>
    <mergeCell ref="OG7:OJ7"/>
    <mergeCell ref="NT18:OA18"/>
    <mergeCell ref="OB11:OF11"/>
    <mergeCell ref="OG11:OJ11"/>
    <mergeCell ref="NS12:NY12"/>
    <mergeCell ref="NZ12:OA12"/>
    <mergeCell ref="OB12:OF12"/>
    <mergeCell ref="OG12:OJ12"/>
    <mergeCell ref="NP13:OJ13"/>
    <mergeCell ref="MQ13:NK13"/>
    <mergeCell ref="MM14:MP14"/>
    <mergeCell ref="MQ14:MZ14"/>
    <mergeCell ref="NA14:NB14"/>
    <mergeCell ref="NC14:NG14"/>
    <mergeCell ref="NH14:NK14"/>
    <mergeCell ref="MU18:NB18"/>
    <mergeCell ref="OC5:OJ6"/>
    <mergeCell ref="NL8:NR8"/>
    <mergeCell ref="NS8:NY8"/>
    <mergeCell ref="NZ8:OA8"/>
    <mergeCell ref="OB8:OF8"/>
    <mergeCell ref="OG8:OJ8"/>
    <mergeCell ref="NL9:NM13"/>
    <mergeCell ref="NN9:NO13"/>
    <mergeCell ref="NP9:NR9"/>
    <mergeCell ref="NS9:NY9"/>
    <mergeCell ref="NZ9:OA9"/>
    <mergeCell ref="OB9:OF9"/>
    <mergeCell ref="OG9:OJ9"/>
    <mergeCell ref="NP10:NR10"/>
    <mergeCell ref="NS10:NY10"/>
    <mergeCell ref="NZ10:OA10"/>
    <mergeCell ref="OB10:OF10"/>
    <mergeCell ref="MQ11:MS12"/>
    <mergeCell ref="MT11:MZ11"/>
    <mergeCell ref="NA11:NB11"/>
    <mergeCell ref="NC11:NG11"/>
    <mergeCell ref="NH11:NK11"/>
    <mergeCell ref="MT12:MZ12"/>
    <mergeCell ref="NA12:NB12"/>
    <mergeCell ref="NC12:NG12"/>
    <mergeCell ref="NH12:NK12"/>
    <mergeCell ref="LN14:LQ14"/>
    <mergeCell ref="LR14:MA14"/>
    <mergeCell ref="MB14:MC14"/>
    <mergeCell ref="MD14:MH14"/>
    <mergeCell ref="MI14:ML14"/>
    <mergeCell ref="LV18:MC18"/>
    <mergeCell ref="ND5:NK6"/>
    <mergeCell ref="MM8:MS8"/>
    <mergeCell ref="MT8:MZ8"/>
    <mergeCell ref="NA8:NB8"/>
    <mergeCell ref="NC8:NG8"/>
    <mergeCell ref="NH8:NK8"/>
    <mergeCell ref="MM9:MN13"/>
    <mergeCell ref="MO9:MP13"/>
    <mergeCell ref="MQ9:MS9"/>
    <mergeCell ref="MT9:MZ9"/>
    <mergeCell ref="NA9:NB9"/>
    <mergeCell ref="NC9:NG9"/>
    <mergeCell ref="NH9:NK9"/>
    <mergeCell ref="MQ10:MS10"/>
    <mergeCell ref="MT10:MZ10"/>
    <mergeCell ref="NA10:NB10"/>
    <mergeCell ref="NC10:NG10"/>
    <mergeCell ref="NH10:NK10"/>
    <mergeCell ref="LU11:MA11"/>
    <mergeCell ref="MB11:MC11"/>
    <mergeCell ref="MD11:MH11"/>
    <mergeCell ref="MI11:ML11"/>
    <mergeCell ref="LU12:MA12"/>
    <mergeCell ref="MB12:MC12"/>
    <mergeCell ref="MD12:MH12"/>
    <mergeCell ref="MI12:ML12"/>
    <mergeCell ref="LR13:ML13"/>
    <mergeCell ref="JE11:JF11"/>
    <mergeCell ref="JG11:JK11"/>
    <mergeCell ref="JL11:JO11"/>
    <mergeCell ref="IX12:JD12"/>
    <mergeCell ref="JL7:JO7"/>
    <mergeCell ref="ME5:ML6"/>
    <mergeCell ref="LN8:LT8"/>
    <mergeCell ref="LU8:MA8"/>
    <mergeCell ref="MB8:MC8"/>
    <mergeCell ref="MD8:MH8"/>
    <mergeCell ref="MI8:ML8"/>
    <mergeCell ref="LN9:LO13"/>
    <mergeCell ref="LP9:LQ13"/>
    <mergeCell ref="LR9:LT9"/>
    <mergeCell ref="LU9:MA9"/>
    <mergeCell ref="MB9:MC9"/>
    <mergeCell ref="MD9:MH9"/>
    <mergeCell ref="MI9:ML9"/>
    <mergeCell ref="LR10:LT10"/>
    <mergeCell ref="LU10:MA10"/>
    <mergeCell ref="MB10:MC10"/>
    <mergeCell ref="MD10:MH10"/>
    <mergeCell ref="MI10:ML10"/>
    <mergeCell ref="LR11:LT12"/>
    <mergeCell ref="IY18:JF18"/>
    <mergeCell ref="JE12:JF12"/>
    <mergeCell ref="JG12:JK12"/>
    <mergeCell ref="JL12:JO12"/>
    <mergeCell ref="IU13:JO13"/>
    <mergeCell ref="HV14:IE14"/>
    <mergeCell ref="IF14:IG14"/>
    <mergeCell ref="IH14:IL14"/>
    <mergeCell ref="IM14:IP14"/>
    <mergeCell ref="IQ14:IT14"/>
    <mergeCell ref="IU14:JD14"/>
    <mergeCell ref="JE14:JF14"/>
    <mergeCell ref="JG14:JK14"/>
    <mergeCell ref="JL14:JO14"/>
    <mergeCell ref="JH5:JO6"/>
    <mergeCell ref="IQ8:IW8"/>
    <mergeCell ref="IX8:JD8"/>
    <mergeCell ref="JE8:JF8"/>
    <mergeCell ref="JG8:JK8"/>
    <mergeCell ref="JL8:JO8"/>
    <mergeCell ref="IQ9:IR13"/>
    <mergeCell ref="IS9:IT13"/>
    <mergeCell ref="IU9:IW9"/>
    <mergeCell ref="IX9:JD9"/>
    <mergeCell ref="JE9:JF9"/>
    <mergeCell ref="JG9:JK9"/>
    <mergeCell ref="JL9:JO9"/>
    <mergeCell ref="IU10:IW10"/>
    <mergeCell ref="IX10:JD10"/>
    <mergeCell ref="JE10:JF10"/>
    <mergeCell ref="JG10:JK10"/>
    <mergeCell ref="JL10:JO10"/>
    <mergeCell ref="IU11:IW12"/>
    <mergeCell ref="IX11:JD11"/>
    <mergeCell ref="IQ7:JD7"/>
    <mergeCell ref="JE7:JF7"/>
    <mergeCell ref="JG7:JI7"/>
    <mergeCell ref="JJ7:JK7"/>
    <mergeCell ref="II5:IP6"/>
    <mergeCell ref="HR8:HX8"/>
    <mergeCell ref="HY8:IE8"/>
    <mergeCell ref="IF8:IG8"/>
    <mergeCell ref="IH8:IL8"/>
    <mergeCell ref="IM8:IP8"/>
    <mergeCell ref="HR9:HS13"/>
    <mergeCell ref="HT9:HU13"/>
    <mergeCell ref="HV9:HX9"/>
    <mergeCell ref="HY9:IE9"/>
    <mergeCell ref="IF9:IG9"/>
    <mergeCell ref="IH9:IL9"/>
    <mergeCell ref="IM9:IP9"/>
    <mergeCell ref="HV10:HX10"/>
    <mergeCell ref="HY10:IE10"/>
    <mergeCell ref="IF10:IG10"/>
    <mergeCell ref="IH10:IL10"/>
    <mergeCell ref="IM10:IP10"/>
    <mergeCell ref="HV11:HX12"/>
    <mergeCell ref="HY11:IE11"/>
    <mergeCell ref="IF11:IG11"/>
    <mergeCell ref="IH11:IL11"/>
    <mergeCell ref="IM11:IP11"/>
    <mergeCell ref="HY12:IE12"/>
    <mergeCell ref="R5:Y6"/>
    <mergeCell ref="AQ5:AX6"/>
    <mergeCell ref="BP5:BW6"/>
    <mergeCell ref="CO5:CV6"/>
    <mergeCell ref="DN5:DU6"/>
    <mergeCell ref="EM5:ET6"/>
    <mergeCell ref="FL5:FS6"/>
    <mergeCell ref="GK5:GR6"/>
    <mergeCell ref="GJ14:GN14"/>
    <mergeCell ref="FX11:FZ12"/>
    <mergeCell ref="GA11:GG11"/>
    <mergeCell ref="GH11:GI11"/>
    <mergeCell ref="GJ11:GN11"/>
    <mergeCell ref="GA12:GG12"/>
    <mergeCell ref="GH12:GI12"/>
    <mergeCell ref="FX13:GR13"/>
    <mergeCell ref="GO14:GR14"/>
    <mergeCell ref="DV14:DY14"/>
    <mergeCell ref="DZ14:EI14"/>
    <mergeCell ref="EJ14:EK14"/>
    <mergeCell ref="EL14:EP14"/>
    <mergeCell ref="DZ11:EB12"/>
    <mergeCell ref="EC11:EI11"/>
    <mergeCell ref="EJ11:EK11"/>
    <mergeCell ref="FC18:FJ18"/>
    <mergeCell ref="FT8:FZ8"/>
    <mergeCell ref="GA8:GG8"/>
    <mergeCell ref="EU14:EX14"/>
    <mergeCell ref="EY14:FH14"/>
    <mergeCell ref="FI14:FJ14"/>
    <mergeCell ref="FK14:FO14"/>
    <mergeCell ref="EY11:FA12"/>
    <mergeCell ref="FB11:FH11"/>
    <mergeCell ref="FI11:FJ11"/>
    <mergeCell ref="FK11:FO11"/>
    <mergeCell ref="FB12:FH12"/>
    <mergeCell ref="FI12:FJ12"/>
    <mergeCell ref="FT9:FU13"/>
    <mergeCell ref="FV9:FW13"/>
    <mergeCell ref="FX9:FZ9"/>
    <mergeCell ref="FP8:FS8"/>
    <mergeCell ref="GB18:GI18"/>
    <mergeCell ref="EY13:FS13"/>
    <mergeCell ref="FP14:FS14"/>
    <mergeCell ref="GH8:GI8"/>
    <mergeCell ref="FT14:FW14"/>
    <mergeCell ref="FX14:GG14"/>
    <mergeCell ref="GH14:GI14"/>
    <mergeCell ref="EC12:EI12"/>
    <mergeCell ref="EJ12:EK12"/>
    <mergeCell ref="DZ13:ET13"/>
    <mergeCell ref="EQ14:ET14"/>
    <mergeCell ref="DM9:DQ9"/>
    <mergeCell ref="DE18:DL18"/>
    <mergeCell ref="DV8:EB8"/>
    <mergeCell ref="EC8:EI8"/>
    <mergeCell ref="EL12:EP12"/>
    <mergeCell ref="EJ8:EK8"/>
    <mergeCell ref="EL8:EP8"/>
    <mergeCell ref="DV9:DW13"/>
    <mergeCell ref="DX9:DY13"/>
    <mergeCell ref="DZ9:EB9"/>
    <mergeCell ref="EC9:EI9"/>
    <mergeCell ref="EJ9:EK9"/>
    <mergeCell ref="ED18:EK18"/>
    <mergeCell ref="DZ10:EB10"/>
    <mergeCell ref="EC10:EI10"/>
    <mergeCell ref="EJ10:EK10"/>
    <mergeCell ref="EL10:EP10"/>
    <mergeCell ref="EQ8:ET8"/>
    <mergeCell ref="DM8:DQ8"/>
    <mergeCell ref="DD10:DJ10"/>
    <mergeCell ref="CB11:CD12"/>
    <mergeCell ref="CE11:CK11"/>
    <mergeCell ref="CL11:CM11"/>
    <mergeCell ref="CN11:CR11"/>
    <mergeCell ref="CB13:CV13"/>
    <mergeCell ref="CW14:CZ14"/>
    <mergeCell ref="DA14:DJ14"/>
    <mergeCell ref="DK14:DL14"/>
    <mergeCell ref="DM14:DQ14"/>
    <mergeCell ref="DD12:DJ12"/>
    <mergeCell ref="DK12:DL12"/>
    <mergeCell ref="DM12:DQ12"/>
    <mergeCell ref="DD11:DJ11"/>
    <mergeCell ref="DK11:DL11"/>
    <mergeCell ref="DM11:DQ11"/>
    <mergeCell ref="CL12:CM12"/>
    <mergeCell ref="CS14:CV14"/>
    <mergeCell ref="CL14:CM14"/>
    <mergeCell ref="CN14:CR14"/>
    <mergeCell ref="CN12:CR12"/>
    <mergeCell ref="CE9:CK9"/>
    <mergeCell ref="CL9:CM9"/>
    <mergeCell ref="CN9:CR9"/>
    <mergeCell ref="DD8:DJ8"/>
    <mergeCell ref="DK8:DL8"/>
    <mergeCell ref="CS8:CV8"/>
    <mergeCell ref="CS9:CV9"/>
    <mergeCell ref="CS10:CV10"/>
    <mergeCell ref="CS11:CV11"/>
    <mergeCell ref="CS12:CV12"/>
    <mergeCell ref="CE10:CK10"/>
    <mergeCell ref="CL10:CM10"/>
    <mergeCell ref="CN10:CR10"/>
    <mergeCell ref="CE8:CK8"/>
    <mergeCell ref="CL8:CM8"/>
    <mergeCell ref="CN8:CR8"/>
    <mergeCell ref="CW8:DC8"/>
    <mergeCell ref="CW9:CX13"/>
    <mergeCell ref="CY9:CZ13"/>
    <mergeCell ref="DA9:DC9"/>
    <mergeCell ref="BM10:BN10"/>
    <mergeCell ref="BO10:BS10"/>
    <mergeCell ref="BC10:BE10"/>
    <mergeCell ref="AY9:AZ13"/>
    <mergeCell ref="BG18:BN18"/>
    <mergeCell ref="BX8:CD8"/>
    <mergeCell ref="BX9:BY13"/>
    <mergeCell ref="BZ9:CA13"/>
    <mergeCell ref="CB9:CD9"/>
    <mergeCell ref="CB10:CD10"/>
    <mergeCell ref="BX14:CA14"/>
    <mergeCell ref="CB14:CK14"/>
    <mergeCell ref="BO11:BS11"/>
    <mergeCell ref="BF12:BL12"/>
    <mergeCell ref="CF18:CM18"/>
    <mergeCell ref="BO14:BS14"/>
    <mergeCell ref="BA9:BB13"/>
    <mergeCell ref="BM12:BN12"/>
    <mergeCell ref="BO12:BS12"/>
    <mergeCell ref="BC9:BE9"/>
    <mergeCell ref="BF9:BL9"/>
    <mergeCell ref="BM9:BN9"/>
    <mergeCell ref="BO9:BS9"/>
    <mergeCell ref="CE12:CK12"/>
    <mergeCell ref="AP8:AT8"/>
    <mergeCell ref="AP9:AT9"/>
    <mergeCell ref="AD13:AX13"/>
    <mergeCell ref="AU14:AX14"/>
    <mergeCell ref="AP12:AT12"/>
    <mergeCell ref="AP14:AT14"/>
    <mergeCell ref="AP10:AT10"/>
    <mergeCell ref="AP11:AT11"/>
    <mergeCell ref="AG12:AM12"/>
    <mergeCell ref="AN12:AO12"/>
    <mergeCell ref="AD9:AF9"/>
    <mergeCell ref="AG9:AM9"/>
    <mergeCell ref="AN9:AO9"/>
    <mergeCell ref="AD10:AF10"/>
    <mergeCell ref="AG10:AM10"/>
    <mergeCell ref="AN10:AO10"/>
    <mergeCell ref="AB26:AD26"/>
    <mergeCell ref="Z8:AF8"/>
    <mergeCell ref="AG8:AM8"/>
    <mergeCell ref="AN8:AO8"/>
    <mergeCell ref="AD11:AF12"/>
    <mergeCell ref="AG11:AM11"/>
    <mergeCell ref="AN11:AO11"/>
    <mergeCell ref="Z14:AC14"/>
    <mergeCell ref="AD14:AM14"/>
    <mergeCell ref="AN14:AO14"/>
    <mergeCell ref="AH18:AO18"/>
    <mergeCell ref="Z9:AA13"/>
    <mergeCell ref="AB9:AC13"/>
    <mergeCell ref="I18:P18"/>
    <mergeCell ref="Q14:U14"/>
    <mergeCell ref="E14:N14"/>
    <mergeCell ref="A14:D14"/>
    <mergeCell ref="O14:P14"/>
    <mergeCell ref="A9:B13"/>
    <mergeCell ref="C9:D13"/>
    <mergeCell ref="H9:N9"/>
    <mergeCell ref="H10:N10"/>
    <mergeCell ref="H11:N11"/>
    <mergeCell ref="H12:N12"/>
    <mergeCell ref="V8:Y8"/>
    <mergeCell ref="V9:Y9"/>
    <mergeCell ref="V10:Y10"/>
    <mergeCell ref="V11:Y11"/>
    <mergeCell ref="V12:Y12"/>
    <mergeCell ref="E13:Y13"/>
    <mergeCell ref="V14:Y14"/>
    <mergeCell ref="V7:Y7"/>
    <mergeCell ref="Q12:U12"/>
    <mergeCell ref="Q11:U11"/>
    <mergeCell ref="Q10:U10"/>
    <mergeCell ref="Q9:U9"/>
    <mergeCell ref="Q8:U8"/>
    <mergeCell ref="O9:P9"/>
    <mergeCell ref="O8:P8"/>
    <mergeCell ref="O10:P10"/>
    <mergeCell ref="O11:P11"/>
    <mergeCell ref="O12:P12"/>
    <mergeCell ref="E11:G12"/>
    <mergeCell ref="E10:G10"/>
    <mergeCell ref="E9:G9"/>
    <mergeCell ref="A8:G8"/>
    <mergeCell ref="H8:N8"/>
    <mergeCell ref="A7:N7"/>
    <mergeCell ref="BT8:BW8"/>
    <mergeCell ref="BT9:BW9"/>
    <mergeCell ref="BT10:BW10"/>
    <mergeCell ref="BT11:BW11"/>
    <mergeCell ref="BT12:BW12"/>
    <mergeCell ref="BC13:BW13"/>
    <mergeCell ref="BT14:BW14"/>
    <mergeCell ref="BT7:BW7"/>
    <mergeCell ref="AU8:AX8"/>
    <mergeCell ref="AU9:AX9"/>
    <mergeCell ref="AU10:AX10"/>
    <mergeCell ref="AU11:AX11"/>
    <mergeCell ref="AU12:AX12"/>
    <mergeCell ref="BC11:BE12"/>
    <mergeCell ref="BF11:BL11"/>
    <mergeCell ref="BM11:BN11"/>
    <mergeCell ref="AY8:BE8"/>
    <mergeCell ref="BF8:BL8"/>
    <mergeCell ref="BM8:BN8"/>
    <mergeCell ref="BO8:BS8"/>
    <mergeCell ref="AY14:BB14"/>
    <mergeCell ref="BC14:BL14"/>
    <mergeCell ref="BM14:BN14"/>
    <mergeCell ref="BF10:BL10"/>
    <mergeCell ref="DR8:DU8"/>
    <mergeCell ref="DR9:DU9"/>
    <mergeCell ref="DR10:DU10"/>
    <mergeCell ref="DR11:DU11"/>
    <mergeCell ref="DR12:DU12"/>
    <mergeCell ref="DA13:DU13"/>
    <mergeCell ref="DR14:DU14"/>
    <mergeCell ref="DR7:DU7"/>
    <mergeCell ref="DK10:DL10"/>
    <mergeCell ref="DM10:DQ10"/>
    <mergeCell ref="DD9:DJ9"/>
    <mergeCell ref="DK9:DL9"/>
    <mergeCell ref="DA10:DC10"/>
    <mergeCell ref="DA11:DC12"/>
    <mergeCell ref="CW7:DJ7"/>
    <mergeCell ref="DK7:DL7"/>
    <mergeCell ref="EQ10:ET10"/>
    <mergeCell ref="EQ11:ET11"/>
    <mergeCell ref="FP7:FS7"/>
    <mergeCell ref="EQ12:ET12"/>
    <mergeCell ref="FB10:FH10"/>
    <mergeCell ref="FI10:FJ10"/>
    <mergeCell ref="FK10:FO10"/>
    <mergeCell ref="EU8:FA8"/>
    <mergeCell ref="FB8:FH8"/>
    <mergeCell ref="FK12:FO12"/>
    <mergeCell ref="FI8:FJ8"/>
    <mergeCell ref="FK8:FO8"/>
    <mergeCell ref="EU9:EV13"/>
    <mergeCell ref="EW9:EX13"/>
    <mergeCell ref="EY9:FA9"/>
    <mergeCell ref="FB9:FH9"/>
    <mergeCell ref="EQ7:ET7"/>
    <mergeCell ref="FK7:FM7"/>
    <mergeCell ref="FN7:FO7"/>
    <mergeCell ref="EL9:EP9"/>
    <mergeCell ref="GO8:GR8"/>
    <mergeCell ref="GO9:GR9"/>
    <mergeCell ref="GO10:GR10"/>
    <mergeCell ref="GO11:GR11"/>
    <mergeCell ref="GO12:GR12"/>
    <mergeCell ref="GJ10:GN10"/>
    <mergeCell ref="FI9:FJ9"/>
    <mergeCell ref="FK9:FO9"/>
    <mergeCell ref="EY10:FA10"/>
    <mergeCell ref="FP9:FS9"/>
    <mergeCell ref="FP10:FS10"/>
    <mergeCell ref="FP11:FS11"/>
    <mergeCell ref="FP12:FS12"/>
    <mergeCell ref="GA10:GG10"/>
    <mergeCell ref="GH10:GI10"/>
    <mergeCell ref="FX10:FZ10"/>
    <mergeCell ref="GA9:GG9"/>
    <mergeCell ref="GH9:GI9"/>
    <mergeCell ref="GJ9:GN9"/>
    <mergeCell ref="EL11:EP11"/>
    <mergeCell ref="GJ12:GN12"/>
    <mergeCell ref="GJ8:GN8"/>
    <mergeCell ref="EQ9:ET9"/>
    <mergeCell ref="GS14:GV14"/>
    <mergeCell ref="GW14:HF14"/>
    <mergeCell ref="HG14:HH14"/>
    <mergeCell ref="HI14:HM14"/>
    <mergeCell ref="HN14:HQ14"/>
    <mergeCell ref="HJ5:HQ6"/>
    <mergeCell ref="GS8:GY8"/>
    <mergeCell ref="GZ8:HF8"/>
    <mergeCell ref="HG8:HH8"/>
    <mergeCell ref="HI8:HM8"/>
    <mergeCell ref="HN8:HQ8"/>
    <mergeCell ref="GS9:GT13"/>
    <mergeCell ref="GU9:GV13"/>
    <mergeCell ref="GW9:GY9"/>
    <mergeCell ref="GZ9:HF9"/>
    <mergeCell ref="HG9:HH9"/>
    <mergeCell ref="HI9:HM9"/>
    <mergeCell ref="HN9:HQ9"/>
    <mergeCell ref="GW10:GY10"/>
    <mergeCell ref="GZ10:HF10"/>
    <mergeCell ref="HG10:HH10"/>
    <mergeCell ref="HI10:HM10"/>
    <mergeCell ref="HN10:HQ10"/>
    <mergeCell ref="GW11:GY12"/>
    <mergeCell ref="KF10:KJ10"/>
    <mergeCell ref="KK10:KN10"/>
    <mergeCell ref="JT11:JV12"/>
    <mergeCell ref="JW11:KC11"/>
    <mergeCell ref="KD11:KE11"/>
    <mergeCell ref="KF11:KJ11"/>
    <mergeCell ref="KK11:KN11"/>
    <mergeCell ref="JW12:KC12"/>
    <mergeCell ref="HA18:HH18"/>
    <mergeCell ref="HG12:HH12"/>
    <mergeCell ref="HI12:HM12"/>
    <mergeCell ref="HN12:HQ12"/>
    <mergeCell ref="GW13:HQ13"/>
    <mergeCell ref="GZ11:HF11"/>
    <mergeCell ref="HG11:HH11"/>
    <mergeCell ref="HI11:HM11"/>
    <mergeCell ref="HN11:HQ11"/>
    <mergeCell ref="GZ12:HF12"/>
    <mergeCell ref="HZ18:IG18"/>
    <mergeCell ref="IF12:IG12"/>
    <mergeCell ref="IH12:IL12"/>
    <mergeCell ref="IM12:IP12"/>
    <mergeCell ref="HV13:IP13"/>
    <mergeCell ref="HR14:HU14"/>
    <mergeCell ref="JT14:KC14"/>
    <mergeCell ref="KD14:KE14"/>
    <mergeCell ref="KF14:KJ14"/>
    <mergeCell ref="KK14:KN14"/>
    <mergeCell ref="JP7:KC7"/>
    <mergeCell ref="KD7:KE7"/>
    <mergeCell ref="KF7:KH7"/>
    <mergeCell ref="KI7:KJ7"/>
    <mergeCell ref="KG5:KN6"/>
    <mergeCell ref="JP8:JV8"/>
    <mergeCell ref="JW8:KC8"/>
    <mergeCell ref="KD8:KE8"/>
    <mergeCell ref="KF8:KJ8"/>
    <mergeCell ref="KK8:KN8"/>
    <mergeCell ref="JP9:JQ13"/>
    <mergeCell ref="JR9:JS13"/>
    <mergeCell ref="JT9:JV9"/>
    <mergeCell ref="JW9:KC9"/>
    <mergeCell ref="KD9:KE9"/>
    <mergeCell ref="KF9:KJ9"/>
    <mergeCell ref="KK9:KN9"/>
    <mergeCell ref="JT10:JV10"/>
    <mergeCell ref="JW10:KC10"/>
    <mergeCell ref="KD10:KE10"/>
    <mergeCell ref="JX18:KE18"/>
    <mergeCell ref="KD12:KE12"/>
    <mergeCell ref="KF12:KJ12"/>
    <mergeCell ref="KK12:KN12"/>
    <mergeCell ref="JT13:KN13"/>
    <mergeCell ref="JP14:JS14"/>
    <mergeCell ref="LF5:LM6"/>
    <mergeCell ref="KO8:KU8"/>
    <mergeCell ref="KV8:LB8"/>
    <mergeCell ref="LC8:LD8"/>
    <mergeCell ref="LE8:LI8"/>
    <mergeCell ref="LJ8:LM8"/>
    <mergeCell ref="KO9:KP13"/>
    <mergeCell ref="KQ9:KR13"/>
    <mergeCell ref="KS9:KU9"/>
    <mergeCell ref="KV9:LB9"/>
    <mergeCell ref="LC9:LD9"/>
    <mergeCell ref="LE9:LI9"/>
    <mergeCell ref="LJ9:LM9"/>
    <mergeCell ref="KS10:KU10"/>
    <mergeCell ref="KV10:LB10"/>
    <mergeCell ref="LC10:LD10"/>
    <mergeCell ref="LE10:LI10"/>
    <mergeCell ref="LJ10:LM10"/>
    <mergeCell ref="KW18:LD18"/>
    <mergeCell ref="LC12:LD12"/>
    <mergeCell ref="LE12:LI12"/>
    <mergeCell ref="LJ12:LM12"/>
    <mergeCell ref="KS13:LM13"/>
    <mergeCell ref="KO14:KR14"/>
    <mergeCell ref="KS14:LB14"/>
    <mergeCell ref="LC14:LD14"/>
    <mergeCell ref="LE14:LI14"/>
    <mergeCell ref="LJ14:LM14"/>
    <mergeCell ref="KS11:KU12"/>
    <mergeCell ref="KV11:LB11"/>
    <mergeCell ref="LC11:LD11"/>
    <mergeCell ref="LE11:LI11"/>
    <mergeCell ref="LJ11:LM11"/>
    <mergeCell ref="KV12:LB12"/>
    <mergeCell ref="CN7:CP7"/>
    <mergeCell ref="CQ7:CR7"/>
    <mergeCell ref="DM7:DO7"/>
    <mergeCell ref="DP7:DQ7"/>
    <mergeCell ref="EL7:EN7"/>
    <mergeCell ref="EO7:EP7"/>
    <mergeCell ref="O7:P7"/>
    <mergeCell ref="Z7:AM7"/>
    <mergeCell ref="AN7:AO7"/>
    <mergeCell ref="AY7:BL7"/>
    <mergeCell ref="BM7:BN7"/>
    <mergeCell ref="AU7:AX7"/>
    <mergeCell ref="T7:U7"/>
    <mergeCell ref="Q7:S7"/>
    <mergeCell ref="AP7:AR7"/>
    <mergeCell ref="AS7:AT7"/>
    <mergeCell ref="BO7:BQ7"/>
    <mergeCell ref="BR7:BS7"/>
    <mergeCell ref="BX7:CK7"/>
    <mergeCell ref="CL7:CM7"/>
    <mergeCell ref="CS7:CV7"/>
    <mergeCell ref="MM7:MZ7"/>
    <mergeCell ref="NA7:NB7"/>
    <mergeCell ref="NL7:NY7"/>
    <mergeCell ref="NZ7:OA7"/>
    <mergeCell ref="MI7:ML7"/>
    <mergeCell ref="DV7:EI7"/>
    <mergeCell ref="EJ7:EK7"/>
    <mergeCell ref="EU7:FH7"/>
    <mergeCell ref="FI7:FJ7"/>
    <mergeCell ref="LJ7:LM7"/>
    <mergeCell ref="KO7:LB7"/>
    <mergeCell ref="LC7:LD7"/>
    <mergeCell ref="LE7:LG7"/>
    <mergeCell ref="LH7:LI7"/>
    <mergeCell ref="KK7:KN7"/>
    <mergeCell ref="NH7:NK7"/>
    <mergeCell ref="MD7:MF7"/>
    <mergeCell ref="MG7:MH7"/>
    <mergeCell ref="NC7:NE7"/>
    <mergeCell ref="NF7:NG7"/>
    <mergeCell ref="OB7:OD7"/>
    <mergeCell ref="OE7:OF7"/>
    <mergeCell ref="FT7:GG7"/>
    <mergeCell ref="GH7:GI7"/>
    <mergeCell ref="GS7:HF7"/>
    <mergeCell ref="HG7:HH7"/>
    <mergeCell ref="HR7:IE7"/>
    <mergeCell ref="IF7:IG7"/>
    <mergeCell ref="HN7:HQ7"/>
    <mergeCell ref="GO7:GR7"/>
    <mergeCell ref="GJ7:GL7"/>
    <mergeCell ref="GM7:GN7"/>
    <mergeCell ref="HI7:HK7"/>
    <mergeCell ref="HL7:HM7"/>
    <mergeCell ref="IH7:IJ7"/>
    <mergeCell ref="IK7:IL7"/>
    <mergeCell ref="IM7:IP7"/>
    <mergeCell ref="LN7:MA7"/>
    <mergeCell ref="MB7:MC7"/>
  </mergeCells>
  <phoneticPr fontId="3" type="noConversion"/>
  <printOptions horizontalCentered="1" verticalCentered="1"/>
  <pageMargins left="0.47244094488188981" right="0.35433070866141736" top="0.78740157480314965" bottom="0.78740157480314965" header="0.51181102362204722" footer="0.51181102362204722"/>
  <pageSetup paperSize="9" scale="93" fitToWidth="0" orientation="portrait" r:id="rId1"/>
  <rowBreaks count="2" manualBreakCount="2">
    <brk id="2" max="274" man="1"/>
    <brk id="18" max="27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8</vt:i4>
      </vt:variant>
    </vt:vector>
  </HeadingPairs>
  <TitlesOfParts>
    <vt:vector size="18" baseType="lpstr">
      <vt:lpstr>선정의결서</vt:lpstr>
      <vt:lpstr>신청현황</vt:lpstr>
      <vt:lpstr>적격판정 최종</vt:lpstr>
      <vt:lpstr>2차평가_장상익</vt:lpstr>
      <vt:lpstr>2차평가_최성환</vt:lpstr>
      <vt:lpstr>2차평가_윤성호</vt:lpstr>
      <vt:lpstr>2차평가_김정현</vt:lpstr>
      <vt:lpstr>2차평가_나종민</vt:lpstr>
      <vt:lpstr>평가표_출력</vt:lpstr>
      <vt:lpstr>박현준평단가관련</vt:lpstr>
      <vt:lpstr>'2차평가_김정현'!Print_Area</vt:lpstr>
      <vt:lpstr>'2차평가_나종민'!Print_Area</vt:lpstr>
      <vt:lpstr>'2차평가_윤성호'!Print_Area</vt:lpstr>
      <vt:lpstr>'2차평가_장상익'!Print_Area</vt:lpstr>
      <vt:lpstr>'2차평가_최성환'!Print_Area</vt:lpstr>
      <vt:lpstr>선정의결서!Print_Area</vt:lpstr>
      <vt:lpstr>'적격판정 최종'!Print_Area</vt:lpstr>
      <vt:lpstr>평가표_출력!Print_Area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ecogeni</dc:creator>
  <cp:lastModifiedBy>kvic</cp:lastModifiedBy>
  <cp:lastPrinted>2017-05-29T09:30:42Z</cp:lastPrinted>
  <dcterms:created xsi:type="dcterms:W3CDTF">2011-12-21T02:26:26Z</dcterms:created>
  <dcterms:modified xsi:type="dcterms:W3CDTF">2017-05-29T09:44:28Z</dcterms:modified>
</cp:coreProperties>
</file>