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nGu\Desktop\Funding-2016\"/>
    </mc:Choice>
  </mc:AlternateContent>
  <bookViews>
    <workbookView xWindow="480" yWindow="180" windowWidth="20475" windowHeight="7995"/>
  </bookViews>
  <sheets>
    <sheet name="연도별 투자계획" sheetId="18" r:id="rId1"/>
    <sheet name="PT302" sheetId="3" r:id="rId2"/>
    <sheet name="PT304" sheetId="4" r:id="rId3"/>
    <sheet name="SR-Insulin" sheetId="10" r:id="rId4"/>
    <sheet name="PT201" sheetId="12" r:id="rId5"/>
    <sheet name="CRO" sheetId="17" r:id="rId6"/>
  </sheets>
  <externalReferences>
    <externalReference r:id="rId7"/>
  </externalReferences>
  <definedNames>
    <definedName name="_">#N/A</definedName>
    <definedName name="_1M">[1]판가반영!#REF!</definedName>
    <definedName name="_2M">[1]판가반영!#REF!</definedName>
    <definedName name="_3M">[1]판가반영!#REF!</definedName>
    <definedName name="_4M">[1]판가반영!#REF!</definedName>
    <definedName name="_5M">[1]판가반영!#REF!</definedName>
    <definedName name="_6M">[1]판가반영!#REF!</definedName>
    <definedName name="_7M">[1]판가반영!#REF!</definedName>
    <definedName name="_8M">[1]판가반영!#REF!</definedName>
    <definedName name="_Key1" hidden="1">#REF!</definedName>
    <definedName name="_NET1">[1]경제성분석!#REF!</definedName>
    <definedName name="_NET3">[1]경제성분석!#REF!</definedName>
    <definedName name="_Order1" hidden="1">255</definedName>
    <definedName name="_Sort" hidden="1">#REF!</definedName>
    <definedName name="a">[1]경제성분석!#REF!</definedName>
    <definedName name="AA">[1]경제성분석!#REF!</definedName>
    <definedName name="aaa">[1]판가반영!#REF!</definedName>
    <definedName name="afa">[0]!afa</definedName>
    <definedName name="BB">[1]경제성분석!#REF!</definedName>
    <definedName name="CC">[1]경제성분석!#REF!</definedName>
    <definedName name="cm상">9791192</definedName>
    <definedName name="com">20184000</definedName>
    <definedName name="COPY">'[1]#REF'!#REF!</definedName>
    <definedName name="Crdtturn">[0]!Crdtturn</definedName>
    <definedName name="_xlnm.Database">'[1]#REF'!$B$1:$O$408</definedName>
    <definedName name="DD">[1]경제성분석!#REF!</definedName>
    <definedName name="EE">[1]경제성분석!#REF!</definedName>
    <definedName name="FCF">[1]유화!#REF!</definedName>
    <definedName name="FF">[1]경제성분석!#REF!</definedName>
    <definedName name="FS요약">[1]HISTORICAL!#REF!</definedName>
    <definedName name="GG">[1]경제성분석!#REF!</definedName>
    <definedName name="II">[1]경제성분석!#REF!</definedName>
    <definedName name="JAGUM">[1]경제성분석!#REF!</definedName>
    <definedName name="KEY_RATIO__RESULT">[1]FORECASTING!#REF!</definedName>
    <definedName name="NET">[1]경제성분석!#REF!</definedName>
    <definedName name="new" hidden="1">#REF!</definedName>
    <definedName name="OO">[1]경제성분석!#REF!</definedName>
    <definedName name="PP">[1]경제성분석!#REF!</definedName>
    <definedName name="Print_Area_MI">'[1]95월별매출'!#REF!</definedName>
    <definedName name="QQ">[1]경제성분석!#REF!</definedName>
    <definedName name="RATIO">[1]유화!#REF!</definedName>
    <definedName name="RATIO미래">[1]FORECASTING!#REF!</definedName>
    <definedName name="RR">[1]경제성분석!#REF!</definedName>
    <definedName name="spc">10981000</definedName>
    <definedName name="sp상">4800849</definedName>
    <definedName name="SS">[1]경제성분석!#REF!</definedName>
    <definedName name="ST_PUF">[1]hGH정제!#REF!</definedName>
    <definedName name="TT">[1]경제성분석!#REF!</definedName>
    <definedName name="UU">[1]경제성분석!#REF!</definedName>
    <definedName name="VV">[1]경제성분석!#REF!</definedName>
    <definedName name="WW">[1]경제성분석!#REF!</definedName>
    <definedName name="XX">[1]경제성분석!#REF!</definedName>
    <definedName name="xxx">'[1]95월별매출'!#REF!</definedName>
    <definedName name="YY">[1]경제성분석!#REF!</definedName>
    <definedName name="ZZ">[1]경제성분석!#REF!</definedName>
    <definedName name="금액">'[1]#REF'!$C:$C,'[1]#REF'!$E:$E,'[1]#REF'!$G:$G,'[1]#REF'!$I:$I,'[1]#REF'!$K:$K,'[1]#REF'!$N:$N,'[1]#REF'!$P:$P,'[1]#REF'!$R:$R,'[1]#REF'!$T:$T</definedName>
    <definedName name="기상">2572788</definedName>
    <definedName name="기타">4139000</definedName>
    <definedName name="ㄴㄴㄴㄴ">[1]경제성분석!#REF!</definedName>
    <definedName name="목표수금1">[0]!목표수금1</definedName>
    <definedName name="반상">934326</definedName>
    <definedName name="반응성">2350000</definedName>
    <definedName name="본문글자영역">'[1]#REF'!$6:$23,'[1]#REF'!$A$27,'[1]#REF'!$27:$52</definedName>
    <definedName name="분산">8830000-2616000</definedName>
    <definedName name="분상">2127424</definedName>
    <definedName name="산상">543369</definedName>
    <definedName name="산성">1200000</definedName>
    <definedName name="ㅇㅇ">[0]!예상회전일1</definedName>
    <definedName name="예상회전일1">#N/A</definedName>
    <definedName name="원가계획">#REF!</definedName>
    <definedName name="제품회전일1">[0]!제품회전일1</definedName>
    <definedName name="총상">20769948</definedName>
    <definedName name="퀸로로">'[1]95월별매출'!#REF!</definedName>
    <definedName name="특성">'[1]95월별매출'!#REF!</definedName>
    <definedName name="호호">[1]경제성분석!#REF!</definedName>
    <definedName name="회전일">'[1]#REF'!$J$7:$J$22,'[1]#REF'!$L$7:$L$22,'[1]#REF'!$N$7:$N$22,'[1]#REF'!$P$7:$P$22,'[1]#REF'!$R$7:$R$22,'[1]#REF'!$T$7:$T$22,'[1]#REF'!$V$7:$V$22,'[1]#REF'!$X$7:$X$22,'[1]#REF'!$Z$7:$Z$22,'[1]#REF'!$AB$7:$AB$22,'[1]#REF'!$AD$7:$AD$22,'[1]#REF'!$AF$7:$AF$22,'[1]#REF'!$AH$7:$AH$22,'[1]#REF'!$AJ$7:$AJ$22,'[1]#REF'!$AL$7:$AL$22,'[1]#REF'!$AO$7:$AO$22,'[1]#REF'!$J$31:$J$46,'[1]#REF'!$L$31:$L$46,'[1]#REF'!$N$31:$N$46,'[1]#REF'!$P$31:$P$46</definedName>
  </definedNames>
  <calcPr calcId="152511"/>
</workbook>
</file>

<file path=xl/calcChain.xml><?xml version="1.0" encoding="utf-8"?>
<calcChain xmlns="http://schemas.openxmlformats.org/spreadsheetml/2006/main">
  <c r="I10" i="18" l="1"/>
  <c r="H10" i="18"/>
  <c r="G10" i="18"/>
  <c r="F10" i="18"/>
  <c r="E10" i="18"/>
  <c r="D10" i="18"/>
  <c r="J9" i="18"/>
  <c r="J8" i="18"/>
  <c r="J7" i="18"/>
  <c r="J6" i="18"/>
  <c r="J5" i="18"/>
  <c r="J4" i="18"/>
  <c r="J10" i="18" s="1"/>
  <c r="H35" i="10" l="1"/>
  <c r="H33" i="10"/>
  <c r="G33" i="10"/>
  <c r="F33" i="10"/>
  <c r="E33" i="10"/>
  <c r="D33" i="10"/>
  <c r="H26" i="10"/>
  <c r="G26" i="10"/>
  <c r="F26" i="10"/>
  <c r="E26" i="10"/>
  <c r="D26" i="10"/>
  <c r="C33" i="10"/>
  <c r="C26" i="10"/>
  <c r="H35" i="4"/>
  <c r="H26" i="4"/>
  <c r="H33" i="4"/>
  <c r="G33" i="4"/>
  <c r="F33" i="4"/>
  <c r="E33" i="4"/>
  <c r="D33" i="4"/>
  <c r="C33" i="4"/>
  <c r="G26" i="4"/>
  <c r="F26" i="4"/>
  <c r="E26" i="4"/>
  <c r="D26" i="4"/>
  <c r="C26" i="4"/>
  <c r="H15" i="3"/>
  <c r="H13" i="10" l="1"/>
  <c r="H12" i="10"/>
  <c r="H14" i="3" l="1"/>
  <c r="H9" i="12" l="1"/>
  <c r="H5" i="12"/>
  <c r="E20" i="12" l="1"/>
  <c r="D20" i="12"/>
  <c r="D19" i="12"/>
  <c r="C20" i="12"/>
  <c r="C19" i="12"/>
  <c r="H12" i="12"/>
  <c r="H8" i="12"/>
  <c r="G32" i="10"/>
  <c r="F32" i="10"/>
  <c r="E32" i="10"/>
  <c r="E28" i="10"/>
  <c r="E25" i="10"/>
  <c r="D25" i="10"/>
  <c r="C25" i="10"/>
  <c r="C22" i="10"/>
  <c r="E25" i="4"/>
  <c r="D25" i="4"/>
  <c r="C25" i="4"/>
  <c r="C22" i="4"/>
  <c r="F27" i="3"/>
  <c r="E27" i="3"/>
  <c r="D27" i="3"/>
  <c r="F25" i="3"/>
  <c r="E25" i="3"/>
  <c r="D25" i="3"/>
  <c r="F24" i="3"/>
  <c r="D23" i="3"/>
  <c r="C21" i="3"/>
  <c r="C20" i="3"/>
  <c r="E18" i="12"/>
  <c r="D18" i="12"/>
  <c r="C18" i="12"/>
  <c r="G32" i="4"/>
  <c r="F32" i="4"/>
  <c r="E32" i="4"/>
  <c r="E28" i="4"/>
  <c r="F18" i="12" l="1"/>
  <c r="C21" i="12"/>
  <c r="F19" i="12"/>
  <c r="H13" i="12"/>
  <c r="F20" i="12"/>
  <c r="E21" i="12"/>
  <c r="D21" i="12"/>
  <c r="F21" i="12" l="1"/>
  <c r="G31" i="10" l="1"/>
  <c r="F31" i="10"/>
  <c r="E31" i="10"/>
  <c r="H32" i="10"/>
  <c r="G30" i="10"/>
  <c r="F30" i="10"/>
  <c r="E30" i="10"/>
  <c r="G29" i="10"/>
  <c r="F29" i="10"/>
  <c r="E29" i="10"/>
  <c r="H28" i="10"/>
  <c r="H25" i="10"/>
  <c r="H24" i="10"/>
  <c r="E23" i="10"/>
  <c r="D23" i="10"/>
  <c r="C23" i="10"/>
  <c r="H22" i="10"/>
  <c r="H17" i="10"/>
  <c r="H10" i="10"/>
  <c r="G30" i="4"/>
  <c r="F30" i="4"/>
  <c r="E30" i="4"/>
  <c r="F29" i="4"/>
  <c r="G29" i="4"/>
  <c r="E29" i="4"/>
  <c r="H24" i="4"/>
  <c r="H25" i="4"/>
  <c r="H28" i="4"/>
  <c r="H31" i="4"/>
  <c r="H32" i="4"/>
  <c r="H22" i="4"/>
  <c r="G21" i="3"/>
  <c r="G22" i="3"/>
  <c r="G23" i="3"/>
  <c r="G25" i="3"/>
  <c r="G26" i="3"/>
  <c r="G27" i="3"/>
  <c r="G20" i="3"/>
  <c r="E24" i="3"/>
  <c r="D24" i="3"/>
  <c r="C23" i="4"/>
  <c r="D23" i="4"/>
  <c r="E23" i="4"/>
  <c r="G24" i="3" l="1"/>
  <c r="G28" i="3" s="1"/>
  <c r="H30" i="10"/>
  <c r="H23" i="10"/>
  <c r="H31" i="10"/>
  <c r="H29" i="10"/>
  <c r="H18" i="10"/>
  <c r="H29" i="4"/>
  <c r="H23" i="4"/>
  <c r="H30" i="4"/>
  <c r="H17" i="4" l="1"/>
  <c r="H10" i="4"/>
  <c r="H18" i="4" l="1"/>
  <c r="D28" i="3"/>
  <c r="E28" i="3"/>
  <c r="F28" i="3"/>
  <c r="C28" i="3"/>
</calcChain>
</file>

<file path=xl/comments1.xml><?xml version="1.0" encoding="utf-8"?>
<comments xmlns="http://schemas.openxmlformats.org/spreadsheetml/2006/main">
  <authors>
    <author>Registered User</author>
  </authors>
  <commentList>
    <comment ref="H8" authorId="0" shapeId="0">
      <text>
        <r>
          <rPr>
            <b/>
            <sz val="9"/>
            <color indexed="81"/>
            <rFont val="Tahoma"/>
            <family val="2"/>
          </rPr>
          <t xml:space="preserve">KMJ:PPD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  <r>
          <rPr>
            <b/>
            <sz val="9"/>
            <color indexed="81"/>
            <rFont val="Tahoma"/>
            <family val="2"/>
          </rPr>
          <t xml:space="preserve"> 3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>~4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USD/patient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>KMJ:</t>
        </r>
        <r>
          <rPr>
            <b/>
            <sz val="9"/>
            <color indexed="81"/>
            <rFont val="돋움"/>
            <family val="3"/>
            <charset val="129"/>
          </rPr>
          <t>국내당뇨</t>
        </r>
        <r>
          <rPr>
            <b/>
            <sz val="9"/>
            <color indexed="81"/>
            <rFont val="Tahoma"/>
            <family val="2"/>
          </rPr>
          <t>2</t>
        </r>
        <r>
          <rPr>
            <b/>
            <sz val="9"/>
            <color indexed="81"/>
            <rFont val="돋움"/>
            <family val="3"/>
            <charset val="129"/>
          </rPr>
          <t>상기준</t>
        </r>
        <r>
          <rPr>
            <b/>
            <sz val="9"/>
            <color indexed="81"/>
            <rFont val="Tahoma"/>
            <family val="2"/>
          </rPr>
          <t>-development/validation</t>
        </r>
        <r>
          <rPr>
            <b/>
            <sz val="9"/>
            <color indexed="81"/>
            <rFont val="돋움"/>
            <family val="3"/>
            <charset val="129"/>
          </rPr>
          <t>비용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Registered User</author>
  </authors>
  <commentList>
    <comment ref="H5" authorId="0" shapeId="0">
      <text>
        <r>
          <rPr>
            <b/>
            <sz val="9"/>
            <color indexed="81"/>
            <rFont val="Tahoma"/>
            <family val="2"/>
          </rPr>
          <t xml:space="preserve">KMJ:PPD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  <r>
          <rPr>
            <b/>
            <sz val="9"/>
            <color indexed="81"/>
            <rFont val="Tahoma"/>
            <family val="2"/>
          </rPr>
          <t xml:space="preserve"> 4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>~5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USD/patient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KMJ:PPD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  <r>
          <rPr>
            <b/>
            <sz val="9"/>
            <color indexed="81"/>
            <rFont val="Tahoma"/>
            <family val="2"/>
          </rPr>
          <t xml:space="preserve"> 3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>~4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USD/patient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4" authorId="0" shapeId="0">
      <text>
        <r>
          <rPr>
            <b/>
            <sz val="9"/>
            <color indexed="81"/>
            <rFont val="Tahoma"/>
            <family val="2"/>
          </rPr>
          <t>KMJ:</t>
        </r>
        <r>
          <rPr>
            <b/>
            <sz val="9"/>
            <color indexed="81"/>
            <rFont val="돋움"/>
            <family val="3"/>
            <charset val="129"/>
          </rPr>
          <t>국내당뇨</t>
        </r>
        <r>
          <rPr>
            <b/>
            <sz val="9"/>
            <color indexed="81"/>
            <rFont val="Tahoma"/>
            <family val="2"/>
          </rPr>
          <t>2</t>
        </r>
        <r>
          <rPr>
            <b/>
            <sz val="9"/>
            <color indexed="81"/>
            <rFont val="돋움"/>
            <family val="3"/>
            <charset val="129"/>
          </rPr>
          <t>상기준</t>
        </r>
        <r>
          <rPr>
            <b/>
            <sz val="9"/>
            <color indexed="81"/>
            <rFont val="Tahoma"/>
            <family val="2"/>
          </rPr>
          <t>-development/validation</t>
        </r>
        <r>
          <rPr>
            <b/>
            <sz val="9"/>
            <color indexed="81"/>
            <rFont val="돋움"/>
            <family val="3"/>
            <charset val="129"/>
          </rPr>
          <t>비용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Registered User</author>
  </authors>
  <commentList>
    <comment ref="H5" authorId="0" shapeId="0">
      <text>
        <r>
          <rPr>
            <b/>
            <sz val="9"/>
            <color indexed="81"/>
            <rFont val="Tahoma"/>
            <family val="2"/>
          </rPr>
          <t xml:space="preserve">KMJ:PPD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KMJ:PPD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4" authorId="0" shapeId="0">
      <text>
        <r>
          <rPr>
            <b/>
            <sz val="9"/>
            <color indexed="81"/>
            <rFont val="Tahoma"/>
            <family val="2"/>
          </rPr>
          <t>KMJ:</t>
        </r>
        <r>
          <rPr>
            <b/>
            <sz val="9"/>
            <color indexed="81"/>
            <rFont val="돋움"/>
            <family val="3"/>
            <charset val="129"/>
          </rPr>
          <t>국내당뇨</t>
        </r>
        <r>
          <rPr>
            <b/>
            <sz val="9"/>
            <color indexed="81"/>
            <rFont val="Tahoma"/>
            <family val="2"/>
          </rPr>
          <t>2</t>
        </r>
        <r>
          <rPr>
            <b/>
            <sz val="9"/>
            <color indexed="81"/>
            <rFont val="돋움"/>
            <family val="3"/>
            <charset val="129"/>
          </rPr>
          <t>상기준</t>
        </r>
        <r>
          <rPr>
            <b/>
            <sz val="9"/>
            <color indexed="81"/>
            <rFont val="Tahoma"/>
            <family val="2"/>
          </rPr>
          <t>-development/validation</t>
        </r>
        <r>
          <rPr>
            <b/>
            <sz val="9"/>
            <color indexed="81"/>
            <rFont val="돋움"/>
            <family val="3"/>
            <charset val="129"/>
          </rPr>
          <t>비용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SJLee</author>
  </authors>
  <commentList>
    <comment ref="H9" authorId="0" shapeId="0">
      <text>
        <r>
          <rPr>
            <sz val="9"/>
            <color indexed="81"/>
            <rFont val="돋움"/>
            <family val="3"/>
            <charset val="129"/>
          </rPr>
          <t>백미진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돋움"/>
            <family val="3"/>
            <charset val="129"/>
          </rPr>
          <t>대조약</t>
        </r>
        <r>
          <rPr>
            <sz val="9"/>
            <color indexed="81"/>
            <rFont val="Tahoma"/>
            <family val="2"/>
          </rPr>
          <t>: BE</t>
        </r>
        <r>
          <rPr>
            <sz val="9"/>
            <color indexed="81"/>
            <rFont val="돋움"/>
            <family val="3"/>
            <charset val="129"/>
          </rPr>
          <t>반복</t>
        </r>
        <r>
          <rPr>
            <sz val="9"/>
            <color indexed="81"/>
            <rFont val="Tahoma"/>
            <family val="2"/>
          </rPr>
          <t xml:space="preserve">, QC, retension </t>
        </r>
        <r>
          <rPr>
            <sz val="9"/>
            <color indexed="81"/>
            <rFont val="돋움"/>
            <family val="3"/>
            <charset val="129"/>
          </rPr>
          <t>고려</t>
        </r>
        <r>
          <rPr>
            <sz val="9"/>
            <color indexed="81"/>
            <rFont val="Tahoma"/>
            <family val="2"/>
          </rPr>
          <t xml:space="preserve"> 300 vial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</commentList>
</comments>
</file>

<file path=xl/sharedStrings.xml><?xml version="1.0" encoding="utf-8"?>
<sst xmlns="http://schemas.openxmlformats.org/spreadsheetml/2006/main" count="230" uniqueCount="150">
  <si>
    <t>IP생산</t>
    <phoneticPr fontId="1" type="noConversion"/>
  </si>
  <si>
    <t>PK시료분석법 보완</t>
    <phoneticPr fontId="1" type="noConversion"/>
  </si>
  <si>
    <t>ADA시료분석법 보완</t>
    <phoneticPr fontId="1" type="noConversion"/>
  </si>
  <si>
    <t>Total</t>
    <phoneticPr fontId="1" type="noConversion"/>
  </si>
  <si>
    <t>(단위: 천원)</t>
    <phoneticPr fontId="1" type="noConversion"/>
  </si>
  <si>
    <t>IND submission</t>
    <phoneticPr fontId="1" type="noConversion"/>
  </si>
  <si>
    <t>PK/ADA분석CRO계약</t>
    <phoneticPr fontId="1" type="noConversion"/>
  </si>
  <si>
    <t>Subtotal</t>
    <phoneticPr fontId="1" type="noConversion"/>
  </si>
  <si>
    <t>해외 
(미국 혹은 유럽)</t>
    <phoneticPr fontId="1" type="noConversion"/>
  </si>
  <si>
    <t>SR-Exenatide (PT304): 당뇨 &amp; 비만, 1개월 간격 피하주사</t>
    <phoneticPr fontId="1" type="noConversion"/>
  </si>
  <si>
    <t>구분</t>
    <phoneticPr fontId="14" type="noConversion"/>
  </si>
  <si>
    <t>2016년</t>
    <phoneticPr fontId="14" type="noConversion"/>
  </si>
  <si>
    <t>2017년</t>
    <phoneticPr fontId="14" type="noConversion"/>
  </si>
  <si>
    <t>2018년</t>
  </si>
  <si>
    <t>2019년</t>
  </si>
  <si>
    <t>2주 당뇨 치료제 2(해외)</t>
  </si>
  <si>
    <t>PK/ADA 시료분석법보완</t>
    <phoneticPr fontId="1" type="noConversion"/>
  </si>
  <si>
    <t>Development Strategy</t>
    <phoneticPr fontId="1" type="noConversion"/>
  </si>
  <si>
    <t>1상 IND submission</t>
    <phoneticPr fontId="1" type="noConversion"/>
  </si>
  <si>
    <t>1상 CRO contract</t>
    <phoneticPr fontId="1" type="noConversion"/>
  </si>
  <si>
    <t>Timeline</t>
    <phoneticPr fontId="1" type="noConversion"/>
  </si>
  <si>
    <t>Design</t>
    <phoneticPr fontId="1" type="noConversion"/>
  </si>
  <si>
    <t>Phase</t>
    <phoneticPr fontId="1" type="noConversion"/>
  </si>
  <si>
    <t>Territory</t>
    <phoneticPr fontId="1" type="noConversion"/>
  </si>
  <si>
    <t>Investment Plan/Year</t>
    <phoneticPr fontId="1" type="noConversion"/>
  </si>
  <si>
    <t>KSF</t>
    <phoneticPr fontId="1" type="noConversion"/>
  </si>
  <si>
    <t>1상 PK/ADA 분석</t>
    <phoneticPr fontId="1" type="noConversion"/>
  </si>
  <si>
    <t>임상시험기관계약</t>
    <phoneticPr fontId="1" type="noConversion"/>
  </si>
  <si>
    <t>모니터링CRO계약</t>
    <phoneticPr fontId="1" type="noConversion"/>
  </si>
  <si>
    <t>IP, Non-IP 공급/보관</t>
    <phoneticPr fontId="1" type="noConversion"/>
  </si>
  <si>
    <t>2상 IND submission</t>
    <phoneticPr fontId="1" type="noConversion"/>
  </si>
  <si>
    <t>Clinical Development Strategy</t>
    <phoneticPr fontId="1" type="noConversion"/>
  </si>
  <si>
    <t>2상 임상시험기관계약</t>
    <phoneticPr fontId="1" type="noConversion"/>
  </si>
  <si>
    <t>2상 모니터링CRO 계약</t>
    <phoneticPr fontId="1" type="noConversion"/>
  </si>
  <si>
    <t>2상 PK/ADA 분석</t>
    <phoneticPr fontId="1" type="noConversion"/>
  </si>
  <si>
    <t>1상 IP, Non-IP 생산/공급/보관</t>
    <phoneticPr fontId="1" type="noConversion"/>
  </si>
  <si>
    <t>2상 IP, Non-IP 생산/공급/보관</t>
    <phoneticPr fontId="1" type="noConversion"/>
  </si>
  <si>
    <t>Total</t>
    <phoneticPr fontId="1" type="noConversion"/>
  </si>
  <si>
    <t xml:space="preserve">HbA1c  목표변화량  평균 0.9%
&amp; 위약대비 안전성, 유효성 비교평가하여 최적 용량/용법 선정
</t>
    <phoneticPr fontId="1" type="noConversion"/>
  </si>
  <si>
    <t>SR-Exenatide (PT302): 당뇨, 2주간격 피하주사</t>
    <phoneticPr fontId="1" type="noConversion"/>
  </si>
  <si>
    <t>Phase</t>
    <phoneticPr fontId="1" type="noConversion"/>
  </si>
  <si>
    <t>Design</t>
    <phoneticPr fontId="1" type="noConversion"/>
  </si>
  <si>
    <t>Territory</t>
    <phoneticPr fontId="1" type="noConversion"/>
  </si>
  <si>
    <t>Timeline</t>
    <phoneticPr fontId="1" type="noConversion"/>
  </si>
  <si>
    <t>Investment plan/Year</t>
    <phoneticPr fontId="1" type="noConversion"/>
  </si>
  <si>
    <t>KSF</t>
    <phoneticPr fontId="1" type="noConversion"/>
  </si>
  <si>
    <t>CRO계약</t>
    <phoneticPr fontId="1" type="noConversion"/>
  </si>
  <si>
    <t>IP, Non-IP 공급/보관</t>
    <phoneticPr fontId="1" type="noConversion"/>
  </si>
  <si>
    <t>2016
~2018</t>
    <phoneticPr fontId="1" type="noConversion"/>
  </si>
  <si>
    <t>dose-proportional PK data 및 safety 확보</t>
    <phoneticPr fontId="1" type="noConversion"/>
  </si>
  <si>
    <t>피험자 80명,
12주 투약,
8주 F/U,
12회 방문</t>
    <phoneticPr fontId="1" type="noConversion"/>
  </si>
  <si>
    <t>해외 
(미국 혹은 유럽)</t>
    <phoneticPr fontId="1" type="noConversion"/>
  </si>
  <si>
    <t>Subtotal</t>
    <phoneticPr fontId="1" type="noConversion"/>
  </si>
  <si>
    <t>2019
~2020</t>
    <phoneticPr fontId="1" type="noConversion"/>
  </si>
  <si>
    <t>피험자 80명,
12주 투약,
12주 F/U</t>
    <phoneticPr fontId="1" type="noConversion"/>
  </si>
  <si>
    <t>피험자 30명,
단회 투약,
12주 F/U,
dose escalating,
3개 용량군</t>
    <phoneticPr fontId="1" type="noConversion"/>
  </si>
  <si>
    <t>IND 승인/첫피험자등록:1Q, 2019
50%피험자등록: 3Q, 2019
100%피험자등록: 1Q, 2020
시험완료: 3Q, 2020</t>
    <phoneticPr fontId="1" type="noConversion"/>
  </si>
  <si>
    <t>1개월 당뇨 치료제 2(해외)</t>
    <phoneticPr fontId="1" type="noConversion"/>
  </si>
  <si>
    <t>2020년</t>
    <phoneticPr fontId="1" type="noConversion"/>
  </si>
  <si>
    <t>IND 승인/저용량군첫피험자등록: 1Q, 2017
중간용량군 첫피험자등록: 3Q, 2017
고용량군첫피험자등록: 1Q, 2018
시험완료: 2Q, 2018</t>
    <phoneticPr fontId="1" type="noConversion"/>
  </si>
  <si>
    <t>피험자 48명,
단회 투약,
12주 F/U,
dose escalating,
3개 용량군</t>
    <phoneticPr fontId="1" type="noConversion"/>
  </si>
  <si>
    <t>2017
~2019</t>
    <phoneticPr fontId="1" type="noConversion"/>
  </si>
  <si>
    <t>IND 승인/저용량군첫피험자등록: 1Q, 2018
중간용량군 첫피험자등록: 3Q, 2018
고용량군첫피험자등록: 1Q, 2019
시험완료: 2Q, 2019</t>
    <phoneticPr fontId="1" type="noConversion"/>
  </si>
  <si>
    <t>2017년</t>
    <phoneticPr fontId="14" type="noConversion"/>
  </si>
  <si>
    <t>2018년</t>
    <phoneticPr fontId="14" type="noConversion"/>
  </si>
  <si>
    <t>2019년</t>
    <phoneticPr fontId="1" type="noConversion"/>
  </si>
  <si>
    <t>IND 승인/첫피험자등록:1Q, 2020
50%피험자등록: 3Q, 2020
100%피험자등록: 1Q, 2021
시험완료: 3Q, 2021</t>
    <phoneticPr fontId="1" type="noConversion"/>
  </si>
  <si>
    <t>2020년</t>
    <phoneticPr fontId="1" type="noConversion"/>
  </si>
  <si>
    <t>2021년</t>
    <phoneticPr fontId="1" type="noConversion"/>
  </si>
  <si>
    <t xml:space="preserve">란투스 혹은
위약대비 안전성, 유효성 비교평가하여 최적 용량/용법 선정
</t>
    <phoneticPr fontId="1" type="noConversion"/>
  </si>
  <si>
    <t>SR-Octreotide (PT201): 말단비대증, 4주간격 근육주사</t>
    <phoneticPr fontId="1" type="noConversion"/>
  </si>
  <si>
    <t>(단위: 천원)</t>
    <phoneticPr fontId="1" type="noConversion"/>
  </si>
  <si>
    <t>Phase</t>
    <phoneticPr fontId="1" type="noConversion"/>
  </si>
  <si>
    <t>Design</t>
    <phoneticPr fontId="1" type="noConversion"/>
  </si>
  <si>
    <t>Territory</t>
    <phoneticPr fontId="1" type="noConversion"/>
  </si>
  <si>
    <t>Timeline</t>
    <phoneticPr fontId="1" type="noConversion"/>
  </si>
  <si>
    <t>Investment Plan/Year</t>
    <phoneticPr fontId="1" type="noConversion"/>
  </si>
  <si>
    <t>KSF</t>
    <phoneticPr fontId="1" type="noConversion"/>
  </si>
  <si>
    <t>BE, Pilot</t>
    <phoneticPr fontId="1" type="noConversion"/>
  </si>
  <si>
    <t>피험자 32명,
단회 투약,
시험기간 56일</t>
    <phoneticPr fontId="1" type="noConversion"/>
  </si>
  <si>
    <t>캐나다
(혹은 미국)</t>
  </si>
  <si>
    <t>BE, Pivotal</t>
    <phoneticPr fontId="1" type="noConversion"/>
  </si>
  <si>
    <t>캐나다
(혹은 미국)</t>
    <phoneticPr fontId="1" type="noConversion"/>
  </si>
  <si>
    <t>2018
~2019</t>
    <phoneticPr fontId="1" type="noConversion"/>
  </si>
  <si>
    <t>Total</t>
    <phoneticPr fontId="1" type="noConversion"/>
  </si>
  <si>
    <t>2017년</t>
    <phoneticPr fontId="1" type="noConversion"/>
  </si>
  <si>
    <t>1개월 말단비대증 치료제</t>
    <phoneticPr fontId="1" type="noConversion"/>
  </si>
  <si>
    <t>임상시험 비용</t>
    <phoneticPr fontId="1" type="noConversion"/>
  </si>
  <si>
    <t>1주 인슐린(해외)</t>
    <phoneticPr fontId="1" type="noConversion"/>
  </si>
  <si>
    <t>Subtotal</t>
    <phoneticPr fontId="1" type="noConversion"/>
  </si>
  <si>
    <t>The 90% confidence intervals of the following PK parameters must meet the acceptable limits of [80.00-125.00]: Log-transformed AUC0-28, AUC28-56, AUCt, AUC0-∞, and Cmax (FDA guidance)</t>
    <phoneticPr fontId="1" type="noConversion"/>
  </si>
  <si>
    <t>IP,Non-IP 공급/보관</t>
    <phoneticPr fontId="1" type="noConversion"/>
  </si>
  <si>
    <t>IP &amp; Non-IP 공급/보관</t>
    <phoneticPr fontId="1" type="noConversion"/>
  </si>
  <si>
    <t>피험자 200명,
단회투약,
시험기간 56일</t>
    <phoneticPr fontId="1" type="noConversion"/>
  </si>
  <si>
    <t>IP 생산/대조약</t>
    <phoneticPr fontId="1" type="noConversion"/>
  </si>
  <si>
    <t xml:space="preserve">임상시험 비용 </t>
    <phoneticPr fontId="1" type="noConversion"/>
  </si>
  <si>
    <t>IND 승인/첫피험자등록: 1Q, 2018
시험완료: 2Q, 2019</t>
    <phoneticPr fontId="1" type="noConversion"/>
  </si>
  <si>
    <t>IND 승인/첫피험자등록: 1Q, 2017
시험완료: 2Q, 2017</t>
    <phoneticPr fontId="1" type="noConversion"/>
  </si>
  <si>
    <t>IP 생산/대조약</t>
    <phoneticPr fontId="1" type="noConversion"/>
  </si>
  <si>
    <t>협력 CRO</t>
    <phoneticPr fontId="1" type="noConversion"/>
  </si>
  <si>
    <t>No.</t>
    <phoneticPr fontId="1" type="noConversion"/>
  </si>
  <si>
    <t>회사명</t>
    <phoneticPr fontId="1" type="noConversion"/>
  </si>
  <si>
    <t>소재</t>
    <phoneticPr fontId="1" type="noConversion"/>
  </si>
  <si>
    <t>경험</t>
    <phoneticPr fontId="1" type="noConversion"/>
  </si>
  <si>
    <t>Profil</t>
    <phoneticPr fontId="1" type="noConversion"/>
  </si>
  <si>
    <t>미국</t>
    <phoneticPr fontId="1" type="noConversion"/>
  </si>
  <si>
    <t>Camargo</t>
    <phoneticPr fontId="1" type="noConversion"/>
  </si>
  <si>
    <t>FDA 505(b)(2) approval 전문 CRO
-(前) FDA team leader 근무
- FDA 승인현황: pre-IND 미팅 월 3~6개, 2003년 회사 설립 이후 NDA/ANDA 200개 이상</t>
    <phoneticPr fontId="1" type="noConversion"/>
  </si>
  <si>
    <t>DreamCIS</t>
    <phoneticPr fontId="1" type="noConversion"/>
  </si>
  <si>
    <t>국내</t>
    <phoneticPr fontId="1" type="noConversion"/>
  </si>
  <si>
    <t>국내 매출 1위 CRO
-다수의 당뇨치료제 1/2상 경험 보유, 바이듀리언 3상 경험 있음, 현재 총 70~80건의 임상 수행 중
-국내 CRO 중 상대적으로 낮은 turn-over rate으로 안정적, 바이듀리언 임상수행경험이 있는 PM이 펩트론 프로젝트 담당 가능
-서울대병원과 RA협력 중이며, 일본/대만/인도/중국 CRO와도 파트너쉽 체결
- SR-exenatide (PT320) 파킨슨 2a 임상 협력 중</t>
    <phoneticPr fontId="1" type="noConversion"/>
  </si>
  <si>
    <t>Bio Pharma Services</t>
    <phoneticPr fontId="1" type="noConversion"/>
  </si>
  <si>
    <t>캐나다</t>
    <phoneticPr fontId="1" type="noConversion"/>
  </si>
  <si>
    <t>PPD</t>
    <phoneticPr fontId="1" type="noConversion"/>
  </si>
  <si>
    <t>본사-미국, 
한국지사있음</t>
    <phoneticPr fontId="1" type="noConversion"/>
  </si>
  <si>
    <t>Global Top 3 CRO 
-Turn-over rate이 낮고, staff quality control이 엄격함
-Multi-site 임상 진행 현황을 실시간 (Daily update) 확인할 수 있는 전산시스템 갖추고 있음. Neuro-science 분야는 특화되어 있는 전산프로그램이 있어 평가지표 rating 오류를 최소화함. 
-한국지사에 communication, dossier review 및 전반적인 project management 가능인력 보유
-미국 texas 주 Austin에 phase 1 clinic 보유 (300 bed), 환자대상 항암제 phase 1 혹은 BE 수행도 가능. 각 분야별 전문의와 피험자풀 갖추고 있음. 호주에도 자체 클리닉 보유
-셀트리온 biosimilar 제품 임상 2, 3상, 유럽허가, EMEA inspection까지 임상개발 전반을 위탁 수행한 바 있음, 한미 LAPS-exendin 임상수행경험 있음. 
-SR-octreotide (PT201) pilot BE 분석경험 있음</t>
    <phoneticPr fontId="1" type="noConversion"/>
  </si>
  <si>
    <t>Algorithme</t>
    <phoneticPr fontId="1" type="noConversion"/>
  </si>
  <si>
    <t>초기임상전문 CRO, 연간 200건의 임상시험 수행
LC-MS/MS 이용한 exenatide PK 분석법 확보, 자체 클리닉 보유</t>
    <phoneticPr fontId="1" type="noConversion"/>
  </si>
  <si>
    <t>당뇨/비만에 특화된 CRO
- Byetta 및 Bydureon 개발 주역, (前) Amylin CEO 및 Biostat 담당자 근무
- 많은 당뇨병 치료제 개발 경험 보유
- FDA metabolic team과 잦은 교류(주 2~3회), FDA response에 대한 정확한 대응 가능
- 2013년부터 한미약품의 장기지속형 GLP-1, 인슐린 등 당뇨 프로젝트 임상 전담
- 2013년 이후 한미약품과 공동으로 장기지속형 GLP-1 효능제 및 인슐린 제품의 전임상/임상연구결과를 미국/유럽 당뇨병학회에 포스터 및 구두발표
- Contact point: 강연주 박사 - (前) 한미약품 프로젝트 담당 / 펩트론 프로젝트 및 Team formation 담당 예정</t>
    <phoneticPr fontId="1" type="noConversion"/>
  </si>
  <si>
    <t>임상 1/2a 및 BE 전문
- US FDA, Health Canada, UK MHRA 등 다수의 성공적 Inspection 경험
- 미국 (Columbia, Missouri), 캐나다 (Toronto)에 자체 임상시설 보유로 신속한 임상수행 가능
- SR-octreotide의 성공적 pilot BE 임상경험 있음</t>
    <phoneticPr fontId="1" type="noConversion"/>
  </si>
  <si>
    <t>IND 승인/첫피험자등록: 3Q, 2017
50%피험자등록: 1Q, 2018
100%피험자등록: 3Q, 2018
시험완료: 1Q, 2019</t>
    <phoneticPr fontId="1" type="noConversion"/>
  </si>
  <si>
    <t>2017
~2019</t>
    <phoneticPr fontId="1" type="noConversion"/>
  </si>
  <si>
    <t xml:space="preserve">
</t>
    <phoneticPr fontId="1" type="noConversion"/>
  </si>
  <si>
    <t>임상시험기관/CRO계약</t>
    <phoneticPr fontId="1" type="noConversion"/>
  </si>
  <si>
    <t>SR-Insulin: 당뇨, 1개월 간격 인슐린 피하주사</t>
    <phoneticPr fontId="1" type="noConversion"/>
  </si>
  <si>
    <t>해외 임상 (위탁연구비)</t>
    <phoneticPr fontId="14" type="noConversion"/>
  </si>
  <si>
    <t>구분</t>
    <phoneticPr fontId="14" type="noConversion"/>
  </si>
  <si>
    <t>2016년</t>
    <phoneticPr fontId="14" type="noConversion"/>
  </si>
  <si>
    <t>2017년</t>
    <phoneticPr fontId="14" type="noConversion"/>
  </si>
  <si>
    <t>2020년</t>
  </si>
  <si>
    <t>2021년</t>
    <phoneticPr fontId="1" type="noConversion"/>
  </si>
  <si>
    <t>TOTAL</t>
    <phoneticPr fontId="1" type="noConversion"/>
  </si>
  <si>
    <t>2주 당뇨 치료제</t>
    <phoneticPr fontId="14" type="noConversion"/>
  </si>
  <si>
    <t>해외 2상</t>
    <phoneticPr fontId="14" type="noConversion"/>
  </si>
  <si>
    <t>1개월 당뇨 치료제</t>
    <phoneticPr fontId="14" type="noConversion"/>
  </si>
  <si>
    <t>해외 1상</t>
    <phoneticPr fontId="14" type="noConversion"/>
  </si>
  <si>
    <t>해외 2상</t>
    <phoneticPr fontId="14" type="noConversion"/>
  </si>
  <si>
    <t>1주 인슐린</t>
    <phoneticPr fontId="1" type="noConversion"/>
  </si>
  <si>
    <t>해외 1상</t>
    <phoneticPr fontId="14" type="noConversion"/>
  </si>
  <si>
    <t>해외 2상</t>
    <phoneticPr fontId="14" type="noConversion"/>
  </si>
  <si>
    <t xml:space="preserve">말단비대증 치료제 </t>
  </si>
  <si>
    <t>해외 BE</t>
    <phoneticPr fontId="14" type="noConversion"/>
  </si>
  <si>
    <t>합계</t>
    <phoneticPr fontId="14" type="noConversion"/>
  </si>
  <si>
    <t>*인건비 등 내부 비용 제외</t>
    <phoneticPr fontId="1" type="noConversion"/>
  </si>
  <si>
    <t>- 참고: 세계 임상 CRO 순위(2014년 기준):</t>
  </si>
  <si>
    <t>세계 최고 임상 CRO중 하나인 PPD에서 제공한 미국 당뇨병 임상시험 견적을 토대로 하였습니다. IND 제출부터 임상시험 기관계약, 모니터링 CRO 비용 등까지를 모두 포함하여 1상의 경우 환자 1명 당 4~5만 달러, 2상의 경우 환자 1명 당 3~4만 달러 수준입니다. 단, 인슐린 계열(SR-Glargine)의 경우는 다른 당뇨병 치료제에 비해 저혈당 유발 등 safety 측면에서 좀 더 세밀한 주의와 추가 지표에 대한 탐색이 필요한 부분이 있어 SR-Exenatide 2주 제형(PT302) 및 1개월 제형(PT304) 임상비용에 비해 약 1.5배의 예산을 추정하였습니다.</t>
    <phoneticPr fontId="1" type="noConversion"/>
  </si>
  <si>
    <t>임상비용 추정</t>
    <phoneticPr fontId="1" type="noConversion"/>
  </si>
  <si>
    <t>2010년에 캐나다에서 32명을 대상으로 수행한 pilot BE에는 약 4억 원이 소요되었으며, 이후 2014년에 동일 CRO에서 수령한 견적에 따르면 pilot BE 소요비용은 2010년 비용과 유사한 수준이며 pivotal BE는 20억 원 수준입니다. 예산 추정 시에는 타 global CRO 이용 시 예산 증가를 감안하여 2배 수준으로 산정하였습니다</t>
    <phoneticPr fontId="1" type="noConversion"/>
  </si>
  <si>
    <t>당뇨 치료제</t>
    <phoneticPr fontId="1" type="noConversion"/>
  </si>
  <si>
    <t>말단비대증 치료제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</si>
</sst>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;[Red]\(#,##0\);\-"/>
  </numFmts>
  <fonts count="2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u/>
      <sz val="10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sz val="10"/>
      <color rgb="FF666666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u/>
      <sz val="11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41" fontId="13" fillId="0" borderId="0" xfId="1" applyFont="1" applyFill="1" applyBorder="1">
      <alignment vertical="center"/>
    </xf>
    <xf numFmtId="41" fontId="13" fillId="0" borderId="13" xfId="1" applyFont="1" applyFill="1" applyBorder="1" applyAlignment="1">
      <alignment horizontal="center" vertical="center"/>
    </xf>
    <xf numFmtId="41" fontId="11" fillId="0" borderId="0" xfId="1" applyFont="1">
      <alignment vertical="center"/>
    </xf>
    <xf numFmtId="41" fontId="7" fillId="0" borderId="0" xfId="1" applyFont="1">
      <alignment vertical="center"/>
    </xf>
    <xf numFmtId="41" fontId="8" fillId="0" borderId="0" xfId="1" applyFont="1" applyAlignment="1">
      <alignment horizontal="right" vertical="center"/>
    </xf>
    <xf numFmtId="41" fontId="9" fillId="2" borderId="1" xfId="1" applyFont="1" applyFill="1" applyBorder="1" applyAlignment="1">
      <alignment horizontal="center" vertical="center"/>
    </xf>
    <xf numFmtId="41" fontId="9" fillId="2" borderId="5" xfId="1" applyFont="1" applyFill="1" applyBorder="1" applyAlignment="1">
      <alignment horizontal="center" vertical="center"/>
    </xf>
    <xf numFmtId="41" fontId="9" fillId="2" borderId="6" xfId="1" applyFont="1" applyFill="1" applyBorder="1" applyAlignment="1">
      <alignment horizontal="center" vertical="center"/>
    </xf>
    <xf numFmtId="41" fontId="8" fillId="0" borderId="1" xfId="1" applyFont="1" applyBorder="1" applyAlignment="1">
      <alignment horizontal="center" vertical="center"/>
    </xf>
    <xf numFmtId="41" fontId="8" fillId="0" borderId="4" xfId="1" applyFont="1" applyBorder="1" applyAlignment="1">
      <alignment vertical="center"/>
    </xf>
    <xf numFmtId="41" fontId="8" fillId="0" borderId="1" xfId="1" applyFont="1" applyBorder="1">
      <alignment vertical="center"/>
    </xf>
    <xf numFmtId="41" fontId="8" fillId="0" borderId="9" xfId="1" applyFont="1" applyBorder="1" applyAlignment="1">
      <alignment vertical="center"/>
    </xf>
    <xf numFmtId="41" fontId="8" fillId="0" borderId="6" xfId="1" applyFont="1" applyBorder="1" applyAlignment="1">
      <alignment vertical="center"/>
    </xf>
    <xf numFmtId="41" fontId="13" fillId="0" borderId="12" xfId="1" applyFont="1" applyFill="1" applyBorder="1" applyAlignment="1">
      <alignment horizontal="center" vertical="center"/>
    </xf>
    <xf numFmtId="41" fontId="15" fillId="0" borderId="12" xfId="1" quotePrefix="1" applyFont="1" applyFill="1" applyBorder="1">
      <alignment vertical="center"/>
    </xf>
    <xf numFmtId="41" fontId="13" fillId="0" borderId="0" xfId="1" applyFont="1">
      <alignment vertical="center"/>
    </xf>
    <xf numFmtId="41" fontId="8" fillId="0" borderId="4" xfId="1" applyFont="1" applyBorder="1" applyAlignment="1">
      <alignment horizontal="center" vertical="center"/>
    </xf>
    <xf numFmtId="41" fontId="12" fillId="0" borderId="1" xfId="1" applyFont="1" applyFill="1" applyBorder="1">
      <alignment vertical="center"/>
    </xf>
    <xf numFmtId="41" fontId="9" fillId="2" borderId="1" xfId="1" applyFont="1" applyFill="1" applyBorder="1" applyAlignment="1">
      <alignment horizontal="center" vertical="center"/>
    </xf>
    <xf numFmtId="41" fontId="10" fillId="0" borderId="1" xfId="1" applyFont="1" applyBorder="1">
      <alignment vertical="center"/>
    </xf>
    <xf numFmtId="41" fontId="8" fillId="0" borderId="4" xfId="1" applyFont="1" applyBorder="1">
      <alignment vertical="center"/>
    </xf>
    <xf numFmtId="41" fontId="7" fillId="0" borderId="10" xfId="1" applyFont="1" applyBorder="1">
      <alignment vertical="center"/>
    </xf>
    <xf numFmtId="41" fontId="7" fillId="0" borderId="16" xfId="1" applyFont="1" applyBorder="1">
      <alignment vertical="center"/>
    </xf>
    <xf numFmtId="41" fontId="7" fillId="0" borderId="17" xfId="1" applyFont="1" applyBorder="1">
      <alignment vertical="center"/>
    </xf>
    <xf numFmtId="41" fontId="7" fillId="0" borderId="18" xfId="1" applyFont="1" applyBorder="1">
      <alignment vertical="center"/>
    </xf>
    <xf numFmtId="41" fontId="7" fillId="0" borderId="0" xfId="1" applyFont="1" applyBorder="1">
      <alignment vertical="center"/>
    </xf>
    <xf numFmtId="41" fontId="7" fillId="0" borderId="20" xfId="1" applyFont="1" applyBorder="1">
      <alignment vertical="center"/>
    </xf>
    <xf numFmtId="41" fontId="10" fillId="0" borderId="19" xfId="1" applyFont="1" applyBorder="1">
      <alignment vertical="center"/>
    </xf>
    <xf numFmtId="41" fontId="7" fillId="0" borderId="0" xfId="0" applyNumberFormat="1" applyFont="1">
      <alignment vertical="center"/>
    </xf>
    <xf numFmtId="41" fontId="8" fillId="0" borderId="1" xfId="1" applyFont="1" applyBorder="1" applyAlignment="1">
      <alignment vertical="center"/>
    </xf>
    <xf numFmtId="41" fontId="15" fillId="0" borderId="13" xfId="1" quotePrefix="1" applyFont="1" applyFill="1" applyBorder="1">
      <alignment vertical="center"/>
    </xf>
    <xf numFmtId="41" fontId="13" fillId="0" borderId="13" xfId="1" applyFont="1" applyFill="1" applyBorder="1">
      <alignment vertical="center"/>
    </xf>
    <xf numFmtId="41" fontId="7" fillId="0" borderId="13" xfId="1" applyFont="1" applyBorder="1">
      <alignment vertical="center"/>
    </xf>
    <xf numFmtId="41" fontId="9" fillId="0" borderId="1" xfId="1" applyFont="1" applyBorder="1" applyAlignment="1">
      <alignment horizontal="center" vertical="center"/>
    </xf>
    <xf numFmtId="41" fontId="9" fillId="0" borderId="1" xfId="1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41" fontId="9" fillId="0" borderId="4" xfId="1" applyFont="1" applyBorder="1" applyAlignment="1">
      <alignment horizontal="center" vertical="center"/>
    </xf>
    <xf numFmtId="41" fontId="9" fillId="0" borderId="4" xfId="1" applyFont="1" applyBorder="1">
      <alignment vertical="center"/>
    </xf>
    <xf numFmtId="3" fontId="19" fillId="0" borderId="0" xfId="0" applyNumberFormat="1" applyFont="1">
      <alignment vertical="center"/>
    </xf>
    <xf numFmtId="0" fontId="13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1" fontId="8" fillId="0" borderId="1" xfId="1" applyFont="1" applyFill="1" applyBorder="1" applyAlignment="1">
      <alignment horizontal="center" vertical="center"/>
    </xf>
    <xf numFmtId="41" fontId="8" fillId="0" borderId="1" xfId="1" applyFont="1" applyFill="1" applyBorder="1">
      <alignment vertical="center"/>
    </xf>
    <xf numFmtId="0" fontId="7" fillId="0" borderId="0" xfId="0" applyFont="1" applyBorder="1">
      <alignment vertical="center"/>
    </xf>
    <xf numFmtId="41" fontId="9" fillId="0" borderId="0" xfId="1" applyFont="1">
      <alignment vertical="center"/>
    </xf>
    <xf numFmtId="41" fontId="9" fillId="0" borderId="0" xfId="1" applyFont="1" applyBorder="1">
      <alignment vertical="center"/>
    </xf>
    <xf numFmtId="41" fontId="9" fillId="0" borderId="16" xfId="1" applyFont="1" applyBorder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0" xfId="0" applyFont="1" applyBorder="1">
      <alignment vertical="center"/>
    </xf>
    <xf numFmtId="41" fontId="7" fillId="0" borderId="10" xfId="0" applyNumberFormat="1" applyFont="1" applyBorder="1">
      <alignment vertical="center"/>
    </xf>
    <xf numFmtId="0" fontId="7" fillId="0" borderId="16" xfId="0" applyFont="1" applyBorder="1">
      <alignment vertical="center"/>
    </xf>
    <xf numFmtId="41" fontId="10" fillId="0" borderId="19" xfId="0" applyNumberFormat="1" applyFont="1" applyBorder="1">
      <alignment vertical="center"/>
    </xf>
    <xf numFmtId="41" fontId="9" fillId="0" borderId="12" xfId="1" applyFont="1" applyBorder="1">
      <alignment vertical="center"/>
    </xf>
    <xf numFmtId="0" fontId="20" fillId="0" borderId="0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Fill="1">
      <alignment vertical="center"/>
    </xf>
    <xf numFmtId="0" fontId="13" fillId="0" borderId="12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quotePrefix="1" applyFont="1" applyFill="1" applyBorder="1">
      <alignment vertical="center"/>
    </xf>
    <xf numFmtId="0" fontId="15" fillId="0" borderId="12" xfId="0" quotePrefix="1" applyFont="1" applyFill="1" applyBorder="1" applyAlignment="1">
      <alignment horizontal="center" vertical="center"/>
    </xf>
    <xf numFmtId="176" fontId="21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0" fontId="15" fillId="0" borderId="0" xfId="0" quotePrefix="1" applyFont="1" applyFill="1" applyBorder="1">
      <alignment vertical="center"/>
    </xf>
    <xf numFmtId="0" fontId="15" fillId="0" borderId="0" xfId="0" quotePrefix="1" applyFont="1" applyFill="1" applyBorder="1" applyAlignment="1">
      <alignment horizontal="center" vertical="center"/>
    </xf>
    <xf numFmtId="176" fontId="7" fillId="0" borderId="0" xfId="0" applyNumberFormat="1" applyFont="1">
      <alignment vertical="center"/>
    </xf>
    <xf numFmtId="176" fontId="13" fillId="0" borderId="0" xfId="0" applyNumberFormat="1" applyFont="1" applyFill="1" applyBorder="1">
      <alignment vertical="center"/>
    </xf>
    <xf numFmtId="176" fontId="15" fillId="0" borderId="13" xfId="0" applyNumberFormat="1" applyFont="1" applyBorder="1">
      <alignment vertical="center"/>
    </xf>
    <xf numFmtId="0" fontId="13" fillId="0" borderId="0" xfId="0" quotePrefix="1" applyFont="1" applyFill="1" applyBorder="1">
      <alignment vertical="center"/>
    </xf>
    <xf numFmtId="0" fontId="22" fillId="0" borderId="0" xfId="0" applyFont="1">
      <alignment vertical="center"/>
    </xf>
    <xf numFmtId="0" fontId="15" fillId="0" borderId="0" xfId="0" applyFont="1">
      <alignment vertical="center"/>
    </xf>
    <xf numFmtId="0" fontId="8" fillId="0" borderId="2" xfId="1" applyNumberFormat="1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center" vertical="center"/>
    </xf>
    <xf numFmtId="0" fontId="8" fillId="0" borderId="4" xfId="1" applyNumberFormat="1" applyFont="1" applyBorder="1" applyAlignment="1">
      <alignment horizontal="center" vertical="center"/>
    </xf>
    <xf numFmtId="41" fontId="8" fillId="0" borderId="2" xfId="1" applyFont="1" applyBorder="1" applyAlignment="1">
      <alignment horizontal="center" vertical="center" wrapText="1"/>
    </xf>
    <xf numFmtId="41" fontId="8" fillId="0" borderId="3" xfId="1" applyFont="1" applyBorder="1" applyAlignment="1">
      <alignment horizontal="center" vertical="center" wrapText="1"/>
    </xf>
    <xf numFmtId="41" fontId="8" fillId="0" borderId="4" xfId="1" applyFont="1" applyBorder="1" applyAlignment="1">
      <alignment horizontal="center" vertical="center" wrapText="1"/>
    </xf>
    <xf numFmtId="41" fontId="9" fillId="2" borderId="1" xfId="1" applyFont="1" applyFill="1" applyBorder="1" applyAlignment="1">
      <alignment horizontal="center" vertical="center"/>
    </xf>
    <xf numFmtId="41" fontId="8" fillId="0" borderId="2" xfId="1" applyFont="1" applyFill="1" applyBorder="1" applyAlignment="1">
      <alignment horizontal="center" vertical="center" wrapText="1"/>
    </xf>
    <xf numFmtId="41" fontId="8" fillId="0" borderId="3" xfId="1" applyFont="1" applyFill="1" applyBorder="1" applyAlignment="1">
      <alignment horizontal="center" vertical="center"/>
    </xf>
    <xf numFmtId="0" fontId="8" fillId="0" borderId="2" xfId="1" applyNumberFormat="1" applyFont="1" applyFill="1" applyBorder="1" applyAlignment="1">
      <alignment horizontal="center" vertical="center"/>
    </xf>
    <xf numFmtId="0" fontId="8" fillId="0" borderId="3" xfId="1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/>
    </xf>
    <xf numFmtId="41" fontId="8" fillId="0" borderId="11" xfId="1" applyFont="1" applyBorder="1" applyAlignment="1">
      <alignment horizontal="center" vertical="center" wrapText="1"/>
    </xf>
    <xf numFmtId="41" fontId="8" fillId="0" borderId="15" xfId="1" applyFont="1" applyBorder="1" applyAlignment="1">
      <alignment horizontal="center" vertical="center"/>
    </xf>
    <xf numFmtId="41" fontId="8" fillId="0" borderId="14" xfId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1" fontId="8" fillId="0" borderId="3" xfId="1" applyFont="1" applyBorder="1" applyAlignment="1">
      <alignment horizontal="center" vertical="center"/>
    </xf>
    <xf numFmtId="41" fontId="8" fillId="0" borderId="4" xfId="1" applyFont="1" applyBorder="1" applyAlignment="1">
      <alignment horizontal="center" vertical="center"/>
    </xf>
    <xf numFmtId="41" fontId="8" fillId="0" borderId="2" xfId="1" applyFont="1" applyFill="1" applyBorder="1" applyAlignment="1">
      <alignment horizontal="center" vertical="center"/>
    </xf>
    <xf numFmtId="41" fontId="8" fillId="0" borderId="4" xfId="1" applyFont="1" applyFill="1" applyBorder="1" applyAlignment="1">
      <alignment horizontal="center" vertical="center"/>
    </xf>
    <xf numFmtId="41" fontId="7" fillId="0" borderId="2" xfId="1" applyFont="1" applyBorder="1" applyAlignment="1">
      <alignment horizontal="center" vertical="center" wrapText="1"/>
    </xf>
    <xf numFmtId="41" fontId="7" fillId="0" borderId="3" xfId="1" applyFont="1" applyBorder="1" applyAlignment="1">
      <alignment horizontal="center" vertical="center" wrapText="1"/>
    </xf>
    <xf numFmtId="41" fontId="7" fillId="0" borderId="4" xfId="1" applyFont="1" applyBorder="1" applyAlignment="1">
      <alignment horizontal="center" vertical="center" wrapText="1"/>
    </xf>
    <xf numFmtId="41" fontId="8" fillId="0" borderId="2" xfId="1" applyFont="1" applyBorder="1" applyAlignment="1">
      <alignment horizontal="center" vertical="center"/>
    </xf>
    <xf numFmtId="0" fontId="15" fillId="0" borderId="13" xfId="0" quotePrefix="1" applyFont="1" applyFill="1" applyBorder="1">
      <alignment vertical="center"/>
    </xf>
    <xf numFmtId="176" fontId="15" fillId="0" borderId="13" xfId="0" applyNumberFormat="1" applyFont="1" applyFill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15</xdr:row>
      <xdr:rowOff>47625</xdr:rowOff>
    </xdr:from>
    <xdr:to>
      <xdr:col>4</xdr:col>
      <xdr:colOff>4076700</xdr:colOff>
      <xdr:row>32</xdr:row>
      <xdr:rowOff>52070</xdr:rowOff>
    </xdr:to>
    <xdr:pic>
      <xdr:nvPicPr>
        <xdr:cNvPr id="2" name="그림 1" descr="http://vertassets.blob.core.windows.net/image/91db90d9/91db90d9-848c-4bab-b4c7-79e5527a7fb0/table1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11077575"/>
          <a:ext cx="5943600" cy="2919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&#54785;&#49888;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혁신2001"/>
      <sheetName val="95월별매출"/>
      <sheetName val="hGH정제"/>
      <sheetName val="경제성분석"/>
      <sheetName val="판가반영"/>
      <sheetName val="#REF"/>
      <sheetName val="HISTORICAL"/>
      <sheetName val="FORECASTING"/>
      <sheetName val="유화"/>
      <sheetName val="사업추진"/>
      <sheetName val="1월1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tabSelected="1" workbookViewId="0">
      <selection activeCell="E13" sqref="E13"/>
    </sheetView>
  </sheetViews>
  <sheetFormatPr defaultRowHeight="21.75" customHeight="1" x14ac:dyDescent="0.3"/>
  <cols>
    <col min="1" max="1" width="6.375" customWidth="1"/>
    <col min="2" max="2" width="15.625" customWidth="1"/>
    <col min="3" max="3" width="12.375" customWidth="1"/>
    <col min="4" max="10" width="11.625" customWidth="1"/>
    <col min="11" max="11" width="10.25" bestFit="1" customWidth="1"/>
  </cols>
  <sheetData>
    <row r="2" spans="2:11" ht="21.75" customHeight="1" x14ac:dyDescent="0.3">
      <c r="B2" s="71" t="s">
        <v>125</v>
      </c>
      <c r="C2" s="72"/>
      <c r="D2" s="8"/>
      <c r="E2" s="73"/>
      <c r="F2" s="8"/>
      <c r="G2" s="73"/>
      <c r="J2" s="8" t="s">
        <v>4</v>
      </c>
    </row>
    <row r="3" spans="2:11" ht="21.75" customHeight="1" x14ac:dyDescent="0.3">
      <c r="B3" s="74" t="s">
        <v>126</v>
      </c>
      <c r="C3" s="74"/>
      <c r="D3" s="9" t="s">
        <v>127</v>
      </c>
      <c r="E3" s="9" t="s">
        <v>128</v>
      </c>
      <c r="F3" s="9" t="s">
        <v>13</v>
      </c>
      <c r="G3" s="9" t="s">
        <v>14</v>
      </c>
      <c r="H3" s="9" t="s">
        <v>129</v>
      </c>
      <c r="I3" s="9" t="s">
        <v>130</v>
      </c>
      <c r="J3" s="75" t="s">
        <v>131</v>
      </c>
    </row>
    <row r="4" spans="2:11" ht="21.75" customHeight="1" x14ac:dyDescent="0.3">
      <c r="B4" s="76" t="s">
        <v>132</v>
      </c>
      <c r="C4" s="77" t="s">
        <v>133</v>
      </c>
      <c r="D4" s="78">
        <v>550000</v>
      </c>
      <c r="E4" s="78">
        <v>1020000</v>
      </c>
      <c r="F4" s="78">
        <v>1015000</v>
      </c>
      <c r="G4" s="78">
        <v>1015000</v>
      </c>
      <c r="H4" s="78"/>
      <c r="I4" s="78"/>
      <c r="J4" s="79">
        <f>SUM(D4:I4)</f>
        <v>3600000</v>
      </c>
    </row>
    <row r="5" spans="2:11" ht="21.75" customHeight="1" x14ac:dyDescent="0.3">
      <c r="B5" s="80" t="s">
        <v>134</v>
      </c>
      <c r="C5" s="81" t="s">
        <v>135</v>
      </c>
      <c r="D5" s="78">
        <v>680000</v>
      </c>
      <c r="E5" s="78">
        <v>510000</v>
      </c>
      <c r="F5" s="78">
        <v>510000</v>
      </c>
      <c r="G5" s="78">
        <v>0</v>
      </c>
      <c r="H5" s="78">
        <v>0</v>
      </c>
      <c r="I5" s="78"/>
      <c r="J5" s="79">
        <f t="shared" ref="J5:J8" si="0">SUM(D5:I5)</f>
        <v>1700000</v>
      </c>
    </row>
    <row r="6" spans="2:11" ht="21.75" customHeight="1" x14ac:dyDescent="0.3">
      <c r="B6" s="80"/>
      <c r="C6" s="81" t="s">
        <v>136</v>
      </c>
      <c r="D6" s="78">
        <v>0</v>
      </c>
      <c r="E6" s="78">
        <v>0</v>
      </c>
      <c r="F6" s="78">
        <v>1020000</v>
      </c>
      <c r="G6" s="78">
        <v>1015000</v>
      </c>
      <c r="H6" s="78">
        <v>1015000</v>
      </c>
      <c r="I6" s="78"/>
      <c r="J6" s="79">
        <f t="shared" si="0"/>
        <v>3050000</v>
      </c>
    </row>
    <row r="7" spans="2:11" ht="21.75" customHeight="1" x14ac:dyDescent="0.3">
      <c r="B7" s="80" t="s">
        <v>137</v>
      </c>
      <c r="C7" s="81" t="s">
        <v>138</v>
      </c>
      <c r="D7" s="78"/>
      <c r="E7" s="36">
        <v>820000</v>
      </c>
      <c r="F7" s="36">
        <v>740000</v>
      </c>
      <c r="G7" s="36">
        <v>740000</v>
      </c>
      <c r="H7" s="36">
        <v>0</v>
      </c>
      <c r="I7" s="36">
        <v>0</v>
      </c>
      <c r="J7" s="79">
        <f t="shared" si="0"/>
        <v>2300000</v>
      </c>
      <c r="K7" s="82"/>
    </row>
    <row r="8" spans="2:11" ht="21.75" customHeight="1" x14ac:dyDescent="0.3">
      <c r="B8" s="80"/>
      <c r="C8" s="81" t="s">
        <v>139</v>
      </c>
      <c r="D8" s="78"/>
      <c r="E8" s="36">
        <v>0</v>
      </c>
      <c r="F8" s="36">
        <v>0</v>
      </c>
      <c r="G8" s="36">
        <v>1230000</v>
      </c>
      <c r="H8" s="36">
        <v>1535000</v>
      </c>
      <c r="I8" s="36">
        <v>1535000</v>
      </c>
      <c r="J8" s="79">
        <f t="shared" si="0"/>
        <v>4300000</v>
      </c>
      <c r="K8" s="82"/>
    </row>
    <row r="9" spans="2:11" ht="21.75" customHeight="1" x14ac:dyDescent="0.3">
      <c r="B9" s="80" t="s">
        <v>140</v>
      </c>
      <c r="C9" s="81" t="s">
        <v>141</v>
      </c>
      <c r="D9" s="83"/>
      <c r="E9" s="83">
        <v>1280000</v>
      </c>
      <c r="F9" s="83">
        <v>3200000</v>
      </c>
      <c r="G9" s="83">
        <v>2100000</v>
      </c>
      <c r="H9" s="83"/>
      <c r="I9" s="83"/>
      <c r="J9" s="79">
        <f>SUM(D9:I9)</f>
        <v>6580000</v>
      </c>
      <c r="K9" s="47"/>
    </row>
    <row r="10" spans="2:11" ht="21.75" customHeight="1" x14ac:dyDescent="0.3">
      <c r="B10" s="121" t="s">
        <v>142</v>
      </c>
      <c r="C10" s="121"/>
      <c r="D10" s="122">
        <f t="shared" ref="D10:J10" si="1">SUM(D4:D9)</f>
        <v>1230000</v>
      </c>
      <c r="E10" s="122">
        <f t="shared" si="1"/>
        <v>3630000</v>
      </c>
      <c r="F10" s="122">
        <f t="shared" si="1"/>
        <v>6485000</v>
      </c>
      <c r="G10" s="122">
        <f t="shared" si="1"/>
        <v>6100000</v>
      </c>
      <c r="H10" s="122">
        <f t="shared" si="1"/>
        <v>2550000</v>
      </c>
      <c r="I10" s="122">
        <f t="shared" si="1"/>
        <v>1535000</v>
      </c>
      <c r="J10" s="84">
        <f t="shared" si="1"/>
        <v>21530000</v>
      </c>
    </row>
    <row r="11" spans="2:11" ht="21.75" customHeight="1" x14ac:dyDescent="0.3">
      <c r="B11" s="85" t="s">
        <v>143</v>
      </c>
      <c r="C11" s="72"/>
      <c r="D11" s="8"/>
      <c r="E11" s="73"/>
      <c r="F11" s="8"/>
      <c r="G11" s="73"/>
      <c r="H11" s="8"/>
      <c r="I11" s="8"/>
      <c r="J11" s="79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28"/>
  <sheetViews>
    <sheetView workbookViewId="0">
      <selection activeCell="C29" sqref="C29"/>
    </sheetView>
  </sheetViews>
  <sheetFormatPr defaultRowHeight="12" x14ac:dyDescent="0.3"/>
  <cols>
    <col min="1" max="1" width="2.125" style="11" customWidth="1"/>
    <col min="2" max="2" width="22.5" style="11" customWidth="1"/>
    <col min="3" max="4" width="18" style="11" customWidth="1"/>
    <col min="5" max="5" width="25.75" style="11" customWidth="1"/>
    <col min="6" max="6" width="18" style="11" customWidth="1"/>
    <col min="7" max="7" width="22.625" style="11" customWidth="1"/>
    <col min="8" max="8" width="18" style="11" customWidth="1"/>
    <col min="9" max="9" width="23.125" style="11" customWidth="1"/>
    <col min="10" max="10" width="9" style="11"/>
    <col min="11" max="11" width="9.625" style="11" bestFit="1" customWidth="1"/>
    <col min="12" max="12" width="10.5" style="11" bestFit="1" customWidth="1"/>
    <col min="13" max="16384" width="9" style="11"/>
  </cols>
  <sheetData>
    <row r="2" spans="2:9" ht="16.5" x14ac:dyDescent="0.3">
      <c r="B2" s="10" t="s">
        <v>39</v>
      </c>
    </row>
    <row r="3" spans="2:9" x14ac:dyDescent="0.3">
      <c r="I3" s="12" t="s">
        <v>4</v>
      </c>
    </row>
    <row r="4" spans="2:9" ht="11.25" customHeight="1" x14ac:dyDescent="0.3">
      <c r="B4" s="13" t="s">
        <v>22</v>
      </c>
      <c r="C4" s="13" t="s">
        <v>21</v>
      </c>
      <c r="D4" s="13" t="s">
        <v>23</v>
      </c>
      <c r="E4" s="14" t="s">
        <v>20</v>
      </c>
      <c r="F4" s="94" t="s">
        <v>24</v>
      </c>
      <c r="G4" s="94"/>
      <c r="H4" s="94"/>
      <c r="I4" s="15" t="s">
        <v>25</v>
      </c>
    </row>
    <row r="5" spans="2:9" ht="12" customHeight="1" x14ac:dyDescent="0.3">
      <c r="B5" s="88">
        <v>2</v>
      </c>
      <c r="C5" s="91" t="s">
        <v>50</v>
      </c>
      <c r="D5" s="91" t="s">
        <v>8</v>
      </c>
      <c r="E5" s="91" t="s">
        <v>120</v>
      </c>
      <c r="F5" s="97">
        <v>2016</v>
      </c>
      <c r="G5" s="59" t="s">
        <v>1</v>
      </c>
      <c r="H5" s="60">
        <v>220000</v>
      </c>
      <c r="I5" s="95" t="s">
        <v>122</v>
      </c>
    </row>
    <row r="6" spans="2:9" x14ac:dyDescent="0.3">
      <c r="B6" s="89"/>
      <c r="C6" s="92"/>
      <c r="D6" s="92"/>
      <c r="E6" s="92"/>
      <c r="F6" s="98"/>
      <c r="G6" s="59" t="s">
        <v>2</v>
      </c>
      <c r="H6" s="60">
        <v>130000</v>
      </c>
      <c r="I6" s="96"/>
    </row>
    <row r="7" spans="2:9" x14ac:dyDescent="0.3">
      <c r="B7" s="89"/>
      <c r="C7" s="92"/>
      <c r="D7" s="92"/>
      <c r="E7" s="92"/>
      <c r="F7" s="99"/>
      <c r="G7" s="59" t="s">
        <v>31</v>
      </c>
      <c r="H7" s="60">
        <v>200000</v>
      </c>
      <c r="I7" s="96"/>
    </row>
    <row r="8" spans="2:9" ht="12" customHeight="1" x14ac:dyDescent="0.3">
      <c r="B8" s="89"/>
      <c r="C8" s="92"/>
      <c r="D8" s="92"/>
      <c r="E8" s="92"/>
      <c r="F8" s="91" t="s">
        <v>121</v>
      </c>
      <c r="G8" s="24" t="s">
        <v>5</v>
      </c>
      <c r="H8" s="28">
        <v>300000</v>
      </c>
      <c r="I8" s="100" t="s">
        <v>38</v>
      </c>
    </row>
    <row r="9" spans="2:9" x14ac:dyDescent="0.3">
      <c r="B9" s="89"/>
      <c r="C9" s="92"/>
      <c r="D9" s="92"/>
      <c r="E9" s="92"/>
      <c r="F9" s="92"/>
      <c r="G9" s="16" t="s">
        <v>27</v>
      </c>
      <c r="H9" s="18">
        <v>1500000</v>
      </c>
      <c r="I9" s="101"/>
    </row>
    <row r="10" spans="2:9" x14ac:dyDescent="0.3">
      <c r="B10" s="89"/>
      <c r="C10" s="92"/>
      <c r="D10" s="92"/>
      <c r="E10" s="92"/>
      <c r="F10" s="92"/>
      <c r="G10" s="16" t="s">
        <v>28</v>
      </c>
      <c r="H10" s="18">
        <v>600000</v>
      </c>
      <c r="I10" s="101"/>
    </row>
    <row r="11" spans="2:9" x14ac:dyDescent="0.3">
      <c r="B11" s="89"/>
      <c r="C11" s="92"/>
      <c r="D11" s="92"/>
      <c r="E11" s="92"/>
      <c r="F11" s="92"/>
      <c r="G11" s="16" t="s">
        <v>6</v>
      </c>
      <c r="H11" s="25">
        <v>300000</v>
      </c>
      <c r="I11" s="101"/>
    </row>
    <row r="12" spans="2:9" ht="12" customHeight="1" x14ac:dyDescent="0.3">
      <c r="B12" s="89"/>
      <c r="C12" s="92"/>
      <c r="D12" s="92"/>
      <c r="E12" s="92"/>
      <c r="F12" s="92"/>
      <c r="G12" s="16" t="s">
        <v>0</v>
      </c>
      <c r="H12" s="18">
        <v>200000</v>
      </c>
      <c r="I12" s="101"/>
    </row>
    <row r="13" spans="2:9" x14ac:dyDescent="0.3">
      <c r="B13" s="89"/>
      <c r="C13" s="92"/>
      <c r="D13" s="92"/>
      <c r="E13" s="92"/>
      <c r="F13" s="93"/>
      <c r="G13" s="16" t="s">
        <v>29</v>
      </c>
      <c r="H13" s="18">
        <v>150000</v>
      </c>
      <c r="I13" s="101"/>
    </row>
    <row r="14" spans="2:9" x14ac:dyDescent="0.3">
      <c r="B14" s="90"/>
      <c r="C14" s="93"/>
      <c r="D14" s="93"/>
      <c r="E14" s="93"/>
      <c r="F14" s="16"/>
      <c r="G14" s="41" t="s">
        <v>7</v>
      </c>
      <c r="H14" s="42">
        <f>SUM(H5:H13)</f>
        <v>3600000</v>
      </c>
      <c r="I14" s="102"/>
    </row>
    <row r="15" spans="2:9" x14ac:dyDescent="0.3">
      <c r="B15" s="17"/>
      <c r="C15" s="18"/>
      <c r="D15" s="16" t="s">
        <v>3</v>
      </c>
      <c r="E15" s="19"/>
      <c r="F15" s="16"/>
      <c r="G15" s="16"/>
      <c r="H15" s="27">
        <f>H14</f>
        <v>3600000</v>
      </c>
      <c r="I15" s="20"/>
    </row>
    <row r="17" spans="2:9" ht="12.75" thickBot="1" x14ac:dyDescent="0.35"/>
    <row r="18" spans="2:9" ht="13.5" x14ac:dyDescent="0.3">
      <c r="B18" s="21" t="s">
        <v>10</v>
      </c>
      <c r="C18" s="9" t="s">
        <v>11</v>
      </c>
      <c r="D18" s="9" t="s">
        <v>12</v>
      </c>
      <c r="E18" s="9" t="s">
        <v>13</v>
      </c>
      <c r="F18" s="9" t="s">
        <v>14</v>
      </c>
      <c r="G18" s="34" t="s">
        <v>37</v>
      </c>
    </row>
    <row r="19" spans="2:9" ht="13.5" x14ac:dyDescent="0.3">
      <c r="B19" s="22" t="s">
        <v>15</v>
      </c>
      <c r="C19" s="8"/>
      <c r="D19" s="8"/>
      <c r="E19" s="8"/>
      <c r="F19" s="8"/>
      <c r="G19" s="30"/>
      <c r="I19" s="23"/>
    </row>
    <row r="20" spans="2:9" x14ac:dyDescent="0.3">
      <c r="B20" s="11" t="s">
        <v>16</v>
      </c>
      <c r="C20" s="11">
        <f>SUM(H5:H6)</f>
        <v>350000</v>
      </c>
      <c r="G20" s="30">
        <f>SUM(C20:F20)</f>
        <v>350000</v>
      </c>
    </row>
    <row r="21" spans="2:9" x14ac:dyDescent="0.3">
      <c r="B21" s="29" t="s">
        <v>17</v>
      </c>
      <c r="C21" s="29">
        <f>H7</f>
        <v>200000</v>
      </c>
      <c r="D21" s="29"/>
      <c r="E21" s="29"/>
      <c r="F21" s="29"/>
      <c r="G21" s="31">
        <f t="shared" ref="G21:G27" si="0">SUM(C21:F21)</f>
        <v>200000</v>
      </c>
      <c r="I21" s="33"/>
    </row>
    <row r="22" spans="2:9" x14ac:dyDescent="0.3">
      <c r="B22" s="33"/>
      <c r="C22" s="33"/>
      <c r="D22" s="33"/>
      <c r="E22" s="33"/>
      <c r="F22" s="33"/>
      <c r="G22" s="30">
        <f t="shared" si="0"/>
        <v>0</v>
      </c>
      <c r="I22" s="33"/>
    </row>
    <row r="23" spans="2:9" x14ac:dyDescent="0.3">
      <c r="B23" s="11" t="s">
        <v>30</v>
      </c>
      <c r="D23" s="11">
        <f>H8</f>
        <v>300000</v>
      </c>
      <c r="G23" s="30">
        <f t="shared" si="0"/>
        <v>300000</v>
      </c>
      <c r="I23" s="33"/>
    </row>
    <row r="24" spans="2:9" x14ac:dyDescent="0.3">
      <c r="B24" s="11" t="s">
        <v>32</v>
      </c>
      <c r="D24" s="11">
        <f>H9/5</f>
        <v>300000</v>
      </c>
      <c r="E24" s="11">
        <f>H9/5*2</f>
        <v>600000</v>
      </c>
      <c r="F24" s="11">
        <f>H9/5*2</f>
        <v>600000</v>
      </c>
      <c r="G24" s="30">
        <f t="shared" si="0"/>
        <v>1500000</v>
      </c>
      <c r="I24" s="33"/>
    </row>
    <row r="25" spans="2:9" x14ac:dyDescent="0.3">
      <c r="B25" s="11" t="s">
        <v>33</v>
      </c>
      <c r="D25" s="11">
        <f>H10/5</f>
        <v>120000</v>
      </c>
      <c r="E25" s="11">
        <f>H10/5*2</f>
        <v>240000</v>
      </c>
      <c r="F25" s="11">
        <f>H10/5*2</f>
        <v>240000</v>
      </c>
      <c r="G25" s="30">
        <f t="shared" si="0"/>
        <v>600000</v>
      </c>
      <c r="I25" s="33"/>
    </row>
    <row r="26" spans="2:9" x14ac:dyDescent="0.3">
      <c r="B26" s="33" t="s">
        <v>34</v>
      </c>
      <c r="C26" s="33"/>
      <c r="D26" s="33">
        <v>100000</v>
      </c>
      <c r="E26" s="33">
        <v>100000</v>
      </c>
      <c r="F26" s="33">
        <v>100000</v>
      </c>
      <c r="G26" s="30">
        <f t="shared" si="0"/>
        <v>300000</v>
      </c>
      <c r="I26" s="33"/>
    </row>
    <row r="27" spans="2:9" x14ac:dyDescent="0.3">
      <c r="B27" s="29" t="s">
        <v>36</v>
      </c>
      <c r="C27" s="29"/>
      <c r="D27" s="29">
        <f>H12</f>
        <v>200000</v>
      </c>
      <c r="E27" s="29">
        <f>H13/2</f>
        <v>75000</v>
      </c>
      <c r="F27" s="29">
        <f>H13/2</f>
        <v>75000</v>
      </c>
      <c r="G27" s="31">
        <f t="shared" si="0"/>
        <v>350000</v>
      </c>
      <c r="I27" s="33"/>
    </row>
    <row r="28" spans="2:9" ht="12.75" thickBot="1" x14ac:dyDescent="0.35">
      <c r="B28" s="62" t="s">
        <v>37</v>
      </c>
      <c r="C28" s="62">
        <f>SUM(C19:C27)</f>
        <v>550000</v>
      </c>
      <c r="D28" s="62">
        <f>SUM(D19:D27)</f>
        <v>1020000</v>
      </c>
      <c r="E28" s="62">
        <f>SUM(E19:E27)</f>
        <v>1015000</v>
      </c>
      <c r="F28" s="62">
        <f>SUM(F19:F27)</f>
        <v>1015000</v>
      </c>
      <c r="G28" s="35">
        <f>SUM(G20:G27)</f>
        <v>3600000</v>
      </c>
      <c r="I28" s="33"/>
    </row>
  </sheetData>
  <mergeCells count="9">
    <mergeCell ref="I5:I7"/>
    <mergeCell ref="F5:F7"/>
    <mergeCell ref="I8:I14"/>
    <mergeCell ref="F8:F13"/>
    <mergeCell ref="B5:B14"/>
    <mergeCell ref="C5:C14"/>
    <mergeCell ref="F4:H4"/>
    <mergeCell ref="D5:D14"/>
    <mergeCell ref="E5:E1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K35"/>
  <sheetViews>
    <sheetView topLeftCell="A10" workbookViewId="0">
      <selection activeCell="G42" sqref="G42"/>
    </sheetView>
  </sheetViews>
  <sheetFormatPr defaultRowHeight="12" x14ac:dyDescent="0.3"/>
  <cols>
    <col min="1" max="1" width="2.125" style="1" customWidth="1"/>
    <col min="2" max="2" width="23.875" style="1" customWidth="1"/>
    <col min="3" max="4" width="17.75" style="1" customWidth="1"/>
    <col min="5" max="5" width="30.375" style="1" customWidth="1"/>
    <col min="6" max="6" width="18" style="1" customWidth="1"/>
    <col min="7" max="7" width="21.5" style="1" customWidth="1"/>
    <col min="8" max="8" width="17.75" style="1" customWidth="1"/>
    <col min="9" max="9" width="23.125" style="1" customWidth="1"/>
    <col min="10" max="10" width="9" style="1"/>
    <col min="11" max="11" width="9.625" style="1" bestFit="1" customWidth="1"/>
    <col min="12" max="16384" width="9" style="1"/>
  </cols>
  <sheetData>
    <row r="2" spans="2:11" ht="16.5" x14ac:dyDescent="0.3">
      <c r="B2" s="7" t="s">
        <v>9</v>
      </c>
    </row>
    <row r="3" spans="2:11" x14ac:dyDescent="0.3">
      <c r="I3" s="2" t="s">
        <v>4</v>
      </c>
    </row>
    <row r="4" spans="2:11" x14ac:dyDescent="0.3">
      <c r="B4" s="3" t="s">
        <v>40</v>
      </c>
      <c r="C4" s="3" t="s">
        <v>41</v>
      </c>
      <c r="D4" s="3" t="s">
        <v>42</v>
      </c>
      <c r="E4" s="5" t="s">
        <v>43</v>
      </c>
      <c r="F4" s="103" t="s">
        <v>44</v>
      </c>
      <c r="G4" s="103"/>
      <c r="H4" s="103"/>
      <c r="I4" s="6" t="s">
        <v>45</v>
      </c>
      <c r="K4" s="36"/>
    </row>
    <row r="5" spans="2:11" ht="12" customHeight="1" x14ac:dyDescent="0.3">
      <c r="B5" s="104">
        <v>1</v>
      </c>
      <c r="C5" s="91" t="s">
        <v>55</v>
      </c>
      <c r="D5" s="107" t="s">
        <v>51</v>
      </c>
      <c r="E5" s="110" t="s">
        <v>59</v>
      </c>
      <c r="F5" s="107" t="s">
        <v>48</v>
      </c>
      <c r="G5" s="4" t="s">
        <v>5</v>
      </c>
      <c r="H5" s="18">
        <v>300000</v>
      </c>
      <c r="I5" s="107" t="s">
        <v>49</v>
      </c>
    </row>
    <row r="6" spans="2:11" x14ac:dyDescent="0.3">
      <c r="B6" s="105"/>
      <c r="C6" s="92"/>
      <c r="D6" s="108"/>
      <c r="E6" s="111"/>
      <c r="F6" s="108"/>
      <c r="G6" s="4" t="s">
        <v>123</v>
      </c>
      <c r="H6" s="18">
        <v>900000</v>
      </c>
      <c r="I6" s="108"/>
    </row>
    <row r="7" spans="2:11" x14ac:dyDescent="0.3">
      <c r="B7" s="105"/>
      <c r="C7" s="92"/>
      <c r="D7" s="108"/>
      <c r="E7" s="111"/>
      <c r="F7" s="108"/>
      <c r="G7" s="4" t="s">
        <v>6</v>
      </c>
      <c r="H7" s="25">
        <v>300000</v>
      </c>
      <c r="I7" s="108"/>
    </row>
    <row r="8" spans="2:11" ht="12" customHeight="1" x14ac:dyDescent="0.3">
      <c r="B8" s="105"/>
      <c r="C8" s="92"/>
      <c r="D8" s="108"/>
      <c r="E8" s="111"/>
      <c r="F8" s="108"/>
      <c r="G8" s="4" t="s">
        <v>0</v>
      </c>
      <c r="H8" s="18">
        <v>100000</v>
      </c>
      <c r="I8" s="108"/>
    </row>
    <row r="9" spans="2:11" x14ac:dyDescent="0.3">
      <c r="B9" s="105"/>
      <c r="C9" s="92"/>
      <c r="D9" s="108"/>
      <c r="E9" s="111"/>
      <c r="F9" s="108"/>
      <c r="G9" s="4" t="s">
        <v>47</v>
      </c>
      <c r="H9" s="18">
        <v>100000</v>
      </c>
      <c r="I9" s="108"/>
      <c r="K9" s="36"/>
    </row>
    <row r="10" spans="2:11" ht="15" customHeight="1" x14ac:dyDescent="0.3">
      <c r="B10" s="106"/>
      <c r="C10" s="93"/>
      <c r="D10" s="109"/>
      <c r="E10" s="112"/>
      <c r="F10" s="109"/>
      <c r="G10" s="43" t="s">
        <v>52</v>
      </c>
      <c r="H10" s="42">
        <f>SUM(H5:H9)</f>
        <v>1700000</v>
      </c>
      <c r="I10" s="109"/>
    </row>
    <row r="11" spans="2:11" s="11" customFormat="1" ht="12" customHeight="1" x14ac:dyDescent="0.3">
      <c r="B11" s="88">
        <v>2</v>
      </c>
      <c r="C11" s="92" t="s">
        <v>54</v>
      </c>
      <c r="D11" s="92" t="s">
        <v>8</v>
      </c>
      <c r="E11" s="91" t="s">
        <v>56</v>
      </c>
      <c r="F11" s="91" t="s">
        <v>53</v>
      </c>
      <c r="G11" s="24" t="s">
        <v>5</v>
      </c>
      <c r="H11" s="28">
        <v>300000</v>
      </c>
      <c r="I11" s="100" t="s">
        <v>38</v>
      </c>
    </row>
    <row r="12" spans="2:11" s="11" customFormat="1" x14ac:dyDescent="0.3">
      <c r="B12" s="89"/>
      <c r="C12" s="92"/>
      <c r="D12" s="113"/>
      <c r="E12" s="92"/>
      <c r="F12" s="92"/>
      <c r="G12" s="16" t="s">
        <v>27</v>
      </c>
      <c r="H12" s="18">
        <v>1500000</v>
      </c>
      <c r="I12" s="101"/>
    </row>
    <row r="13" spans="2:11" s="11" customFormat="1" x14ac:dyDescent="0.3">
      <c r="B13" s="89"/>
      <c r="C13" s="92"/>
      <c r="D13" s="113"/>
      <c r="E13" s="92"/>
      <c r="F13" s="92"/>
      <c r="G13" s="16" t="s">
        <v>28</v>
      </c>
      <c r="H13" s="18">
        <v>600000</v>
      </c>
      <c r="I13" s="101"/>
    </row>
    <row r="14" spans="2:11" s="11" customFormat="1" x14ac:dyDescent="0.3">
      <c r="B14" s="89"/>
      <c r="C14" s="92"/>
      <c r="D14" s="113"/>
      <c r="E14" s="92"/>
      <c r="F14" s="92"/>
      <c r="G14" s="16" t="s">
        <v>6</v>
      </c>
      <c r="H14" s="25">
        <v>300000</v>
      </c>
      <c r="I14" s="101"/>
    </row>
    <row r="15" spans="2:11" s="11" customFormat="1" ht="12" customHeight="1" x14ac:dyDescent="0.3">
      <c r="B15" s="89"/>
      <c r="C15" s="92"/>
      <c r="D15" s="113"/>
      <c r="E15" s="92"/>
      <c r="F15" s="92"/>
      <c r="G15" s="16" t="s">
        <v>0</v>
      </c>
      <c r="H15" s="18">
        <v>200000</v>
      </c>
      <c r="I15" s="101"/>
    </row>
    <row r="16" spans="2:11" s="11" customFormat="1" x14ac:dyDescent="0.3">
      <c r="B16" s="89"/>
      <c r="C16" s="92"/>
      <c r="D16" s="113"/>
      <c r="E16" s="92"/>
      <c r="F16" s="92"/>
      <c r="G16" s="16" t="s">
        <v>29</v>
      </c>
      <c r="H16" s="18">
        <v>150000</v>
      </c>
      <c r="I16" s="101"/>
    </row>
    <row r="17" spans="2:9" s="11" customFormat="1" ht="17.25" customHeight="1" x14ac:dyDescent="0.3">
      <c r="B17" s="90"/>
      <c r="C17" s="93"/>
      <c r="D17" s="114"/>
      <c r="E17" s="93"/>
      <c r="F17" s="93"/>
      <c r="G17" s="41" t="s">
        <v>7</v>
      </c>
      <c r="H17" s="42">
        <f>SUM(H11:H16)</f>
        <v>3050000</v>
      </c>
      <c r="I17" s="102"/>
    </row>
    <row r="18" spans="2:9" x14ac:dyDescent="0.3">
      <c r="B18" s="17"/>
      <c r="C18" s="18"/>
      <c r="D18" s="16" t="s">
        <v>3</v>
      </c>
      <c r="E18" s="19"/>
      <c r="F18" s="16"/>
      <c r="G18" s="16"/>
      <c r="H18" s="27">
        <f>H10+H17</f>
        <v>4750000</v>
      </c>
      <c r="I18" s="20"/>
    </row>
    <row r="19" spans="2:9" ht="12.75" thickBot="1" x14ac:dyDescent="0.35"/>
    <row r="20" spans="2:9" ht="13.5" x14ac:dyDescent="0.3">
      <c r="B20" s="21" t="s">
        <v>10</v>
      </c>
      <c r="C20" s="9" t="s">
        <v>11</v>
      </c>
      <c r="D20" s="9" t="s">
        <v>12</v>
      </c>
      <c r="E20" s="9" t="s">
        <v>13</v>
      </c>
      <c r="F20" s="9" t="s">
        <v>14</v>
      </c>
      <c r="G20" s="65" t="s">
        <v>58</v>
      </c>
      <c r="H20" s="34" t="s">
        <v>3</v>
      </c>
    </row>
    <row r="21" spans="2:9" ht="13.5" x14ac:dyDescent="0.3">
      <c r="B21" s="22" t="s">
        <v>57</v>
      </c>
      <c r="C21" s="8"/>
      <c r="D21" s="8"/>
      <c r="E21" s="8"/>
      <c r="F21" s="8"/>
      <c r="H21" s="30"/>
    </row>
    <row r="22" spans="2:9" x14ac:dyDescent="0.3">
      <c r="B22" s="11" t="s">
        <v>18</v>
      </c>
      <c r="C22" s="11">
        <f>H5</f>
        <v>300000</v>
      </c>
      <c r="E22" s="11"/>
      <c r="F22" s="11"/>
      <c r="H22" s="30">
        <f>SUM(C22:G22)</f>
        <v>300000</v>
      </c>
    </row>
    <row r="23" spans="2:9" x14ac:dyDescent="0.3">
      <c r="B23" s="11" t="s">
        <v>19</v>
      </c>
      <c r="C23" s="11">
        <f>H6/5</f>
        <v>180000</v>
      </c>
      <c r="D23" s="11">
        <f>H6/5*2</f>
        <v>360000</v>
      </c>
      <c r="E23" s="11">
        <f>H6/5*2</f>
        <v>360000</v>
      </c>
      <c r="F23" s="11"/>
      <c r="H23" s="30">
        <f t="shared" ref="H23:H32" si="0">SUM(C23:G23)</f>
        <v>900000</v>
      </c>
    </row>
    <row r="24" spans="2:9" x14ac:dyDescent="0.3">
      <c r="B24" s="11" t="s">
        <v>26</v>
      </c>
      <c r="C24" s="11">
        <v>100000</v>
      </c>
      <c r="D24" s="11">
        <v>100000</v>
      </c>
      <c r="E24" s="11">
        <v>100000</v>
      </c>
      <c r="F24" s="11"/>
      <c r="H24" s="30">
        <f t="shared" si="0"/>
        <v>300000</v>
      </c>
    </row>
    <row r="25" spans="2:9" x14ac:dyDescent="0.3">
      <c r="B25" s="29" t="s">
        <v>35</v>
      </c>
      <c r="C25" s="29">
        <f>H8</f>
        <v>100000</v>
      </c>
      <c r="D25" s="29">
        <f>H9/2</f>
        <v>50000</v>
      </c>
      <c r="E25" s="29">
        <f>H9/2</f>
        <v>50000</v>
      </c>
      <c r="F25" s="29"/>
      <c r="G25" s="66"/>
      <c r="H25" s="31">
        <f t="shared" si="0"/>
        <v>200000</v>
      </c>
    </row>
    <row r="26" spans="2:9" x14ac:dyDescent="0.3">
      <c r="B26" s="62" t="s">
        <v>3</v>
      </c>
      <c r="C26" s="63">
        <f t="shared" ref="C26:H26" si="1">SUM(C21:C25)</f>
        <v>680000</v>
      </c>
      <c r="D26" s="63">
        <f t="shared" si="1"/>
        <v>510000</v>
      </c>
      <c r="E26" s="63">
        <f t="shared" si="1"/>
        <v>510000</v>
      </c>
      <c r="F26" s="63">
        <f t="shared" si="1"/>
        <v>0</v>
      </c>
      <c r="G26" s="63">
        <f t="shared" si="1"/>
        <v>0</v>
      </c>
      <c r="H26" s="64">
        <f t="shared" si="1"/>
        <v>1700000</v>
      </c>
    </row>
    <row r="27" spans="2:9" x14ac:dyDescent="0.3">
      <c r="B27" s="33"/>
      <c r="C27" s="33"/>
      <c r="D27" s="33"/>
      <c r="E27" s="33"/>
      <c r="F27" s="33"/>
      <c r="G27" s="61"/>
      <c r="H27" s="30"/>
    </row>
    <row r="28" spans="2:9" x14ac:dyDescent="0.3">
      <c r="B28" s="11" t="s">
        <v>30</v>
      </c>
      <c r="C28" s="11"/>
      <c r="D28" s="11"/>
      <c r="E28" s="11">
        <f>H11</f>
        <v>300000</v>
      </c>
      <c r="F28" s="11"/>
      <c r="H28" s="30">
        <f t="shared" si="0"/>
        <v>300000</v>
      </c>
    </row>
    <row r="29" spans="2:9" x14ac:dyDescent="0.3">
      <c r="B29" s="11" t="s">
        <v>32</v>
      </c>
      <c r="C29" s="11"/>
      <c r="D29" s="11"/>
      <c r="E29" s="11">
        <f>H12/5</f>
        <v>300000</v>
      </c>
      <c r="F29" s="11">
        <f>H12/5*2</f>
        <v>600000</v>
      </c>
      <c r="G29" s="36">
        <f>H12/5*2</f>
        <v>600000</v>
      </c>
      <c r="H29" s="30">
        <f t="shared" si="0"/>
        <v>1500000</v>
      </c>
    </row>
    <row r="30" spans="2:9" x14ac:dyDescent="0.3">
      <c r="B30" s="11" t="s">
        <v>33</v>
      </c>
      <c r="C30" s="11"/>
      <c r="D30" s="11"/>
      <c r="E30" s="11">
        <f>H13/5</f>
        <v>120000</v>
      </c>
      <c r="F30" s="11">
        <f>H13/5*2</f>
        <v>240000</v>
      </c>
      <c r="G30" s="36">
        <f>H13/5*2</f>
        <v>240000</v>
      </c>
      <c r="H30" s="30">
        <f t="shared" si="0"/>
        <v>600000</v>
      </c>
    </row>
    <row r="31" spans="2:9" x14ac:dyDescent="0.3">
      <c r="B31" s="11" t="s">
        <v>34</v>
      </c>
      <c r="C31" s="11"/>
      <c r="D31" s="11"/>
      <c r="E31" s="11">
        <v>100000</v>
      </c>
      <c r="F31" s="11">
        <v>100000</v>
      </c>
      <c r="G31" s="1">
        <v>100000</v>
      </c>
      <c r="H31" s="30">
        <f t="shared" si="0"/>
        <v>300000</v>
      </c>
    </row>
    <row r="32" spans="2:9" x14ac:dyDescent="0.3">
      <c r="B32" s="29" t="s">
        <v>36</v>
      </c>
      <c r="C32" s="29"/>
      <c r="D32" s="29"/>
      <c r="E32" s="29">
        <f>H15</f>
        <v>200000</v>
      </c>
      <c r="F32" s="29">
        <f>H16/2</f>
        <v>75000</v>
      </c>
      <c r="G32" s="67">
        <f>H16/2</f>
        <v>75000</v>
      </c>
      <c r="H32" s="31">
        <f t="shared" si="0"/>
        <v>350000</v>
      </c>
    </row>
    <row r="33" spans="2:8" x14ac:dyDescent="0.3">
      <c r="B33" s="62" t="s">
        <v>3</v>
      </c>
      <c r="C33" s="62">
        <f t="shared" ref="C33:H33" si="2">SUM(C28:C32)</f>
        <v>0</v>
      </c>
      <c r="D33" s="62">
        <f t="shared" si="2"/>
        <v>0</v>
      </c>
      <c r="E33" s="62">
        <f t="shared" si="2"/>
        <v>1020000</v>
      </c>
      <c r="F33" s="62">
        <f t="shared" si="2"/>
        <v>1015000</v>
      </c>
      <c r="G33" s="62">
        <f t="shared" si="2"/>
        <v>1015000</v>
      </c>
      <c r="H33" s="64">
        <f t="shared" si="2"/>
        <v>3050000</v>
      </c>
    </row>
    <row r="34" spans="2:8" x14ac:dyDescent="0.3">
      <c r="H34" s="68"/>
    </row>
    <row r="35" spans="2:8" ht="12.75" thickBot="1" x14ac:dyDescent="0.35">
      <c r="H35" s="69">
        <f>H26+H33</f>
        <v>4750000</v>
      </c>
    </row>
  </sheetData>
  <mergeCells count="13">
    <mergeCell ref="F4:H4"/>
    <mergeCell ref="B5:B10"/>
    <mergeCell ref="F5:F10"/>
    <mergeCell ref="I5:I10"/>
    <mergeCell ref="F11:F17"/>
    <mergeCell ref="C5:C10"/>
    <mergeCell ref="D5:D10"/>
    <mergeCell ref="E5:E10"/>
    <mergeCell ref="I11:I17"/>
    <mergeCell ref="B11:B17"/>
    <mergeCell ref="C11:C17"/>
    <mergeCell ref="D11:D17"/>
    <mergeCell ref="E11:E17"/>
  </mergeCells>
  <phoneticPr fontId="1" type="noConversion"/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35"/>
  <sheetViews>
    <sheetView topLeftCell="A10" workbookViewId="0">
      <selection activeCell="E39" sqref="E39"/>
    </sheetView>
  </sheetViews>
  <sheetFormatPr defaultRowHeight="12" x14ac:dyDescent="0.3"/>
  <cols>
    <col min="1" max="1" width="2.125" style="1" customWidth="1"/>
    <col min="2" max="2" width="24" style="1" customWidth="1"/>
    <col min="3" max="3" width="15" style="1" customWidth="1"/>
    <col min="4" max="4" width="14.75" style="1" customWidth="1"/>
    <col min="5" max="5" width="31.75" style="1" customWidth="1"/>
    <col min="6" max="6" width="17" style="1" customWidth="1"/>
    <col min="7" max="7" width="22.5" style="1" customWidth="1"/>
    <col min="8" max="8" width="17.375" style="1" customWidth="1"/>
    <col min="9" max="9" width="23.125" style="1" customWidth="1"/>
    <col min="10" max="16384" width="9" style="1"/>
  </cols>
  <sheetData>
    <row r="2" spans="2:9" ht="16.5" x14ac:dyDescent="0.3">
      <c r="B2" s="7" t="s">
        <v>124</v>
      </c>
    </row>
    <row r="3" spans="2:9" x14ac:dyDescent="0.3">
      <c r="I3" s="2" t="s">
        <v>4</v>
      </c>
    </row>
    <row r="4" spans="2:9" x14ac:dyDescent="0.3">
      <c r="B4" s="3" t="s">
        <v>40</v>
      </c>
      <c r="C4" s="3" t="s">
        <v>41</v>
      </c>
      <c r="D4" s="3" t="s">
        <v>42</v>
      </c>
      <c r="E4" s="5" t="s">
        <v>43</v>
      </c>
      <c r="F4" s="103" t="s">
        <v>44</v>
      </c>
      <c r="G4" s="103"/>
      <c r="H4" s="103"/>
      <c r="I4" s="6" t="s">
        <v>45</v>
      </c>
    </row>
    <row r="5" spans="2:9" ht="12" customHeight="1" x14ac:dyDescent="0.3">
      <c r="B5" s="104">
        <v>1</v>
      </c>
      <c r="C5" s="91" t="s">
        <v>60</v>
      </c>
      <c r="D5" s="107" t="s">
        <v>51</v>
      </c>
      <c r="E5" s="110" t="s">
        <v>62</v>
      </c>
      <c r="F5" s="107" t="s">
        <v>61</v>
      </c>
      <c r="G5" s="4" t="s">
        <v>5</v>
      </c>
      <c r="H5" s="18">
        <v>300000</v>
      </c>
      <c r="I5" s="107" t="s">
        <v>49</v>
      </c>
    </row>
    <row r="6" spans="2:9" x14ac:dyDescent="0.3">
      <c r="B6" s="105"/>
      <c r="C6" s="92"/>
      <c r="D6" s="108"/>
      <c r="E6" s="111"/>
      <c r="F6" s="108"/>
      <c r="G6" s="4" t="s">
        <v>46</v>
      </c>
      <c r="H6" s="18">
        <v>1350000</v>
      </c>
      <c r="I6" s="108"/>
    </row>
    <row r="7" spans="2:9" x14ac:dyDescent="0.3">
      <c r="B7" s="105"/>
      <c r="C7" s="92"/>
      <c r="D7" s="108"/>
      <c r="E7" s="111"/>
      <c r="F7" s="108"/>
      <c r="G7" s="4" t="s">
        <v>6</v>
      </c>
      <c r="H7" s="25">
        <v>450000</v>
      </c>
      <c r="I7" s="108"/>
    </row>
    <row r="8" spans="2:9" ht="12" customHeight="1" x14ac:dyDescent="0.3">
      <c r="B8" s="105"/>
      <c r="C8" s="92"/>
      <c r="D8" s="108"/>
      <c r="E8" s="111"/>
      <c r="F8" s="108"/>
      <c r="G8" s="4" t="s">
        <v>0</v>
      </c>
      <c r="H8" s="18">
        <v>100000</v>
      </c>
      <c r="I8" s="108"/>
    </row>
    <row r="9" spans="2:9" x14ac:dyDescent="0.3">
      <c r="B9" s="105"/>
      <c r="C9" s="92"/>
      <c r="D9" s="108"/>
      <c r="E9" s="111"/>
      <c r="F9" s="108"/>
      <c r="G9" s="4" t="s">
        <v>47</v>
      </c>
      <c r="H9" s="18">
        <v>100000</v>
      </c>
      <c r="I9" s="108"/>
    </row>
    <row r="10" spans="2:9" ht="15" customHeight="1" x14ac:dyDescent="0.3">
      <c r="B10" s="106"/>
      <c r="C10" s="93"/>
      <c r="D10" s="109"/>
      <c r="E10" s="112"/>
      <c r="F10" s="109"/>
      <c r="G10" s="43" t="s">
        <v>52</v>
      </c>
      <c r="H10" s="42">
        <f>SUM(H5:H9)</f>
        <v>2300000</v>
      </c>
      <c r="I10" s="109"/>
    </row>
    <row r="11" spans="2:9" s="11" customFormat="1" ht="12" customHeight="1" x14ac:dyDescent="0.3">
      <c r="B11" s="88">
        <v>2</v>
      </c>
      <c r="C11" s="92" t="s">
        <v>54</v>
      </c>
      <c r="D11" s="92" t="s">
        <v>8</v>
      </c>
      <c r="E11" s="91" t="s">
        <v>66</v>
      </c>
      <c r="F11" s="91" t="s">
        <v>53</v>
      </c>
      <c r="G11" s="24" t="s">
        <v>5</v>
      </c>
      <c r="H11" s="28">
        <v>300000</v>
      </c>
      <c r="I11" s="100" t="s">
        <v>69</v>
      </c>
    </row>
    <row r="12" spans="2:9" s="11" customFormat="1" x14ac:dyDescent="0.3">
      <c r="B12" s="89"/>
      <c r="C12" s="92"/>
      <c r="D12" s="113"/>
      <c r="E12" s="92"/>
      <c r="F12" s="92"/>
      <c r="G12" s="16" t="s">
        <v>27</v>
      </c>
      <c r="H12" s="18">
        <f>'PT304'!H12*1.5</f>
        <v>2250000</v>
      </c>
      <c r="I12" s="101"/>
    </row>
    <row r="13" spans="2:9" s="11" customFormat="1" x14ac:dyDescent="0.3">
      <c r="B13" s="89"/>
      <c r="C13" s="92"/>
      <c r="D13" s="113"/>
      <c r="E13" s="92"/>
      <c r="F13" s="92"/>
      <c r="G13" s="16" t="s">
        <v>28</v>
      </c>
      <c r="H13" s="18">
        <f>'PT304'!H13*1.5</f>
        <v>900000</v>
      </c>
      <c r="I13" s="101"/>
    </row>
    <row r="14" spans="2:9" s="11" customFormat="1" x14ac:dyDescent="0.3">
      <c r="B14" s="89"/>
      <c r="C14" s="92"/>
      <c r="D14" s="113"/>
      <c r="E14" s="92"/>
      <c r="F14" s="92"/>
      <c r="G14" s="16" t="s">
        <v>6</v>
      </c>
      <c r="H14" s="25">
        <v>500000</v>
      </c>
      <c r="I14" s="101"/>
    </row>
    <row r="15" spans="2:9" s="11" customFormat="1" ht="12" customHeight="1" x14ac:dyDescent="0.3">
      <c r="B15" s="89"/>
      <c r="C15" s="92"/>
      <c r="D15" s="113"/>
      <c r="E15" s="92"/>
      <c r="F15" s="92"/>
      <c r="G15" s="16" t="s">
        <v>0</v>
      </c>
      <c r="H15" s="18">
        <v>200000</v>
      </c>
      <c r="I15" s="101"/>
    </row>
    <row r="16" spans="2:9" s="11" customFormat="1" x14ac:dyDescent="0.3">
      <c r="B16" s="89"/>
      <c r="C16" s="92"/>
      <c r="D16" s="113"/>
      <c r="E16" s="92"/>
      <c r="F16" s="92"/>
      <c r="G16" s="16" t="s">
        <v>29</v>
      </c>
      <c r="H16" s="18">
        <v>150000</v>
      </c>
      <c r="I16" s="101"/>
    </row>
    <row r="17" spans="2:9" s="11" customFormat="1" ht="17.25" customHeight="1" x14ac:dyDescent="0.3">
      <c r="B17" s="90"/>
      <c r="C17" s="93"/>
      <c r="D17" s="114"/>
      <c r="E17" s="93"/>
      <c r="F17" s="93"/>
      <c r="G17" s="41" t="s">
        <v>7</v>
      </c>
      <c r="H17" s="42">
        <f>SUM(H11:H16)</f>
        <v>4300000</v>
      </c>
      <c r="I17" s="102"/>
    </row>
    <row r="18" spans="2:9" x14ac:dyDescent="0.3">
      <c r="B18" s="17"/>
      <c r="C18" s="18"/>
      <c r="D18" s="16" t="s">
        <v>3</v>
      </c>
      <c r="E18" s="19"/>
      <c r="F18" s="16"/>
      <c r="G18" s="16"/>
      <c r="H18" s="27">
        <f>H10+H17</f>
        <v>6600000</v>
      </c>
      <c r="I18" s="20"/>
    </row>
    <row r="19" spans="2:9" ht="12.75" thickBot="1" x14ac:dyDescent="0.35"/>
    <row r="20" spans="2:9" ht="13.5" x14ac:dyDescent="0.3">
      <c r="B20" s="21" t="s">
        <v>10</v>
      </c>
      <c r="C20" s="9" t="s">
        <v>63</v>
      </c>
      <c r="D20" s="9" t="s">
        <v>64</v>
      </c>
      <c r="E20" s="9" t="s">
        <v>65</v>
      </c>
      <c r="F20" s="9" t="s">
        <v>67</v>
      </c>
      <c r="G20" s="65" t="s">
        <v>68</v>
      </c>
      <c r="H20" s="34" t="s">
        <v>3</v>
      </c>
    </row>
    <row r="21" spans="2:9" ht="13.5" x14ac:dyDescent="0.3">
      <c r="B21" s="22" t="s">
        <v>88</v>
      </c>
      <c r="C21" s="8"/>
      <c r="D21" s="8"/>
      <c r="E21" s="8"/>
      <c r="F21" s="8"/>
      <c r="H21" s="30"/>
    </row>
    <row r="22" spans="2:9" x14ac:dyDescent="0.3">
      <c r="B22" s="11" t="s">
        <v>18</v>
      </c>
      <c r="C22" s="11">
        <f>H5</f>
        <v>300000</v>
      </c>
      <c r="E22" s="11"/>
      <c r="F22" s="11"/>
      <c r="H22" s="30">
        <f>SUM(C22:G22)</f>
        <v>300000</v>
      </c>
    </row>
    <row r="23" spans="2:9" x14ac:dyDescent="0.3">
      <c r="B23" s="11" t="s">
        <v>19</v>
      </c>
      <c r="C23" s="11">
        <f>H6/5</f>
        <v>270000</v>
      </c>
      <c r="D23" s="11">
        <f>H6/5*2</f>
        <v>540000</v>
      </c>
      <c r="E23" s="11">
        <f>H6/5*2</f>
        <v>540000</v>
      </c>
      <c r="F23" s="11"/>
      <c r="H23" s="30">
        <f t="shared" ref="H23:H32" si="0">SUM(C23:G23)</f>
        <v>1350000</v>
      </c>
    </row>
    <row r="24" spans="2:9" x14ac:dyDescent="0.3">
      <c r="B24" s="11" t="s">
        <v>26</v>
      </c>
      <c r="C24" s="11">
        <v>150000</v>
      </c>
      <c r="D24" s="11">
        <v>150000</v>
      </c>
      <c r="E24" s="11">
        <v>150000</v>
      </c>
      <c r="F24" s="11"/>
      <c r="H24" s="30">
        <f t="shared" si="0"/>
        <v>450000</v>
      </c>
    </row>
    <row r="25" spans="2:9" x14ac:dyDescent="0.3">
      <c r="B25" s="29" t="s">
        <v>35</v>
      </c>
      <c r="C25" s="29">
        <f>H8</f>
        <v>100000</v>
      </c>
      <c r="D25" s="29">
        <f>H9/2</f>
        <v>50000</v>
      </c>
      <c r="E25" s="29">
        <f>H9/2</f>
        <v>50000</v>
      </c>
      <c r="F25" s="29"/>
      <c r="G25" s="66"/>
      <c r="H25" s="31">
        <f t="shared" si="0"/>
        <v>200000</v>
      </c>
    </row>
    <row r="26" spans="2:9" x14ac:dyDescent="0.3">
      <c r="B26" s="62" t="s">
        <v>3</v>
      </c>
      <c r="C26" s="63">
        <f t="shared" ref="C26:H26" si="1">SUM(C21:C25)</f>
        <v>820000</v>
      </c>
      <c r="D26" s="63">
        <f t="shared" si="1"/>
        <v>740000</v>
      </c>
      <c r="E26" s="63">
        <f t="shared" si="1"/>
        <v>740000</v>
      </c>
      <c r="F26" s="63">
        <f t="shared" si="1"/>
        <v>0</v>
      </c>
      <c r="G26" s="63">
        <f t="shared" si="1"/>
        <v>0</v>
      </c>
      <c r="H26" s="64">
        <f t="shared" si="1"/>
        <v>2300000</v>
      </c>
    </row>
    <row r="27" spans="2:9" x14ac:dyDescent="0.3">
      <c r="B27" s="33"/>
      <c r="C27" s="33"/>
      <c r="D27" s="33"/>
      <c r="E27" s="33"/>
      <c r="F27" s="33"/>
      <c r="G27" s="61"/>
      <c r="H27" s="30"/>
    </row>
    <row r="28" spans="2:9" x14ac:dyDescent="0.3">
      <c r="B28" s="11" t="s">
        <v>30</v>
      </c>
      <c r="C28" s="11"/>
      <c r="D28" s="11"/>
      <c r="E28" s="11">
        <f>H11</f>
        <v>300000</v>
      </c>
      <c r="F28" s="11"/>
      <c r="H28" s="30">
        <f t="shared" si="0"/>
        <v>300000</v>
      </c>
    </row>
    <row r="29" spans="2:9" x14ac:dyDescent="0.3">
      <c r="B29" s="11" t="s">
        <v>32</v>
      </c>
      <c r="C29" s="11"/>
      <c r="D29" s="11"/>
      <c r="E29" s="11">
        <f>H12/5</f>
        <v>450000</v>
      </c>
      <c r="F29" s="11">
        <f>H12/5*2</f>
        <v>900000</v>
      </c>
      <c r="G29" s="36">
        <f>H12/5*2</f>
        <v>900000</v>
      </c>
      <c r="H29" s="30">
        <f t="shared" si="0"/>
        <v>2250000</v>
      </c>
    </row>
    <row r="30" spans="2:9" x14ac:dyDescent="0.3">
      <c r="B30" s="11" t="s">
        <v>33</v>
      </c>
      <c r="C30" s="11"/>
      <c r="D30" s="11"/>
      <c r="E30" s="11">
        <f>H13/5</f>
        <v>180000</v>
      </c>
      <c r="F30" s="11">
        <f>H13/5*2</f>
        <v>360000</v>
      </c>
      <c r="G30" s="36">
        <f>H13/5*2</f>
        <v>360000</v>
      </c>
      <c r="H30" s="30">
        <f t="shared" si="0"/>
        <v>900000</v>
      </c>
    </row>
    <row r="31" spans="2:9" x14ac:dyDescent="0.3">
      <c r="B31" s="11" t="s">
        <v>34</v>
      </c>
      <c r="C31" s="11"/>
      <c r="D31" s="11"/>
      <c r="E31" s="11">
        <f>H14/5</f>
        <v>100000</v>
      </c>
      <c r="F31" s="11">
        <f>H14/5*2</f>
        <v>200000</v>
      </c>
      <c r="G31" s="36">
        <f>H14/5*2</f>
        <v>200000</v>
      </c>
      <c r="H31" s="30">
        <f t="shared" si="0"/>
        <v>500000</v>
      </c>
    </row>
    <row r="32" spans="2:9" x14ac:dyDescent="0.3">
      <c r="B32" s="29" t="s">
        <v>36</v>
      </c>
      <c r="C32" s="29"/>
      <c r="D32" s="29"/>
      <c r="E32" s="29">
        <f>H15</f>
        <v>200000</v>
      </c>
      <c r="F32" s="29">
        <f>H16/2</f>
        <v>75000</v>
      </c>
      <c r="G32" s="67">
        <f>H16/2</f>
        <v>75000</v>
      </c>
      <c r="H32" s="31">
        <f t="shared" si="0"/>
        <v>350000</v>
      </c>
    </row>
    <row r="33" spans="2:8" x14ac:dyDescent="0.3">
      <c r="B33" s="62" t="s">
        <v>3</v>
      </c>
      <c r="C33" s="62">
        <f t="shared" ref="C33:H33" si="2">SUM(C28:C32)</f>
        <v>0</v>
      </c>
      <c r="D33" s="62">
        <f t="shared" si="2"/>
        <v>0</v>
      </c>
      <c r="E33" s="62">
        <f t="shared" si="2"/>
        <v>1230000</v>
      </c>
      <c r="F33" s="62">
        <f t="shared" si="2"/>
        <v>1535000</v>
      </c>
      <c r="G33" s="62">
        <f t="shared" si="2"/>
        <v>1535000</v>
      </c>
      <c r="H33" s="64">
        <f t="shared" si="2"/>
        <v>4300000</v>
      </c>
    </row>
    <row r="34" spans="2:8" x14ac:dyDescent="0.3">
      <c r="F34" s="36"/>
      <c r="H34" s="68"/>
    </row>
    <row r="35" spans="2:8" ht="12.75" thickBot="1" x14ac:dyDescent="0.35">
      <c r="H35" s="69">
        <f>H26+H33</f>
        <v>6600000</v>
      </c>
    </row>
  </sheetData>
  <mergeCells count="13">
    <mergeCell ref="I5:I10"/>
    <mergeCell ref="F11:F17"/>
    <mergeCell ref="B11:B17"/>
    <mergeCell ref="C11:C17"/>
    <mergeCell ref="D11:D17"/>
    <mergeCell ref="E11:E17"/>
    <mergeCell ref="I11:I17"/>
    <mergeCell ref="F4:H4"/>
    <mergeCell ref="B5:B10"/>
    <mergeCell ref="C5:C10"/>
    <mergeCell ref="D5:D10"/>
    <mergeCell ref="E5:E10"/>
    <mergeCell ref="F5:F10"/>
  </mergeCells>
  <phoneticPr fontId="1" type="noConversion"/>
  <pageMargins left="0.7" right="0.7" top="0.75" bottom="0.75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21"/>
  <sheetViews>
    <sheetView workbookViewId="0">
      <selection activeCell="E27" sqref="E27"/>
    </sheetView>
  </sheetViews>
  <sheetFormatPr defaultRowHeight="21.75" customHeight="1" x14ac:dyDescent="0.3"/>
  <cols>
    <col min="1" max="1" width="2.125" style="11" customWidth="1"/>
    <col min="2" max="2" width="22.5" style="11" customWidth="1"/>
    <col min="3" max="3" width="13.125" style="11" customWidth="1"/>
    <col min="4" max="4" width="15.375" style="11" customWidth="1"/>
    <col min="5" max="5" width="29.25" style="11" customWidth="1"/>
    <col min="6" max="6" width="12.5" style="11" customWidth="1"/>
    <col min="7" max="7" width="22.25" style="11" customWidth="1"/>
    <col min="8" max="8" width="13.875" style="11" customWidth="1"/>
    <col min="9" max="9" width="23.125" style="11" customWidth="1"/>
    <col min="10" max="16384" width="9" style="11"/>
  </cols>
  <sheetData>
    <row r="2" spans="2:9" ht="21.75" customHeight="1" x14ac:dyDescent="0.3">
      <c r="B2" s="10" t="s">
        <v>70</v>
      </c>
    </row>
    <row r="3" spans="2:9" ht="21.75" customHeight="1" x14ac:dyDescent="0.3">
      <c r="I3" s="12" t="s">
        <v>71</v>
      </c>
    </row>
    <row r="4" spans="2:9" ht="21.75" customHeight="1" x14ac:dyDescent="0.3">
      <c r="B4" s="26" t="s">
        <v>72</v>
      </c>
      <c r="C4" s="26" t="s">
        <v>73</v>
      </c>
      <c r="D4" s="26" t="s">
        <v>74</v>
      </c>
      <c r="E4" s="14" t="s">
        <v>75</v>
      </c>
      <c r="F4" s="94" t="s">
        <v>76</v>
      </c>
      <c r="G4" s="94"/>
      <c r="H4" s="94"/>
      <c r="I4" s="15" t="s">
        <v>77</v>
      </c>
    </row>
    <row r="5" spans="2:9" ht="21.75" customHeight="1" x14ac:dyDescent="0.3">
      <c r="B5" s="115" t="s">
        <v>78</v>
      </c>
      <c r="C5" s="117" t="s">
        <v>79</v>
      </c>
      <c r="D5" s="117" t="s">
        <v>80</v>
      </c>
      <c r="E5" s="91" t="s">
        <v>97</v>
      </c>
      <c r="F5" s="88">
        <v>2017</v>
      </c>
      <c r="G5" s="16" t="s">
        <v>98</v>
      </c>
      <c r="H5" s="18">
        <f>100000+80000</f>
        <v>180000</v>
      </c>
      <c r="I5" s="91"/>
    </row>
    <row r="6" spans="2:9" ht="21.75" customHeight="1" x14ac:dyDescent="0.3">
      <c r="B6" s="96"/>
      <c r="C6" s="118"/>
      <c r="D6" s="118"/>
      <c r="E6" s="92"/>
      <c r="F6" s="89"/>
      <c r="G6" s="16" t="s">
        <v>91</v>
      </c>
      <c r="H6" s="18">
        <v>100000</v>
      </c>
      <c r="I6" s="92"/>
    </row>
    <row r="7" spans="2:9" ht="21.75" customHeight="1" x14ac:dyDescent="0.3">
      <c r="B7" s="96"/>
      <c r="C7" s="118"/>
      <c r="D7" s="118"/>
      <c r="E7" s="92"/>
      <c r="F7" s="89"/>
      <c r="G7" s="16" t="s">
        <v>95</v>
      </c>
      <c r="H7" s="18">
        <v>1000000</v>
      </c>
      <c r="I7" s="92"/>
    </row>
    <row r="8" spans="2:9" ht="21.75" customHeight="1" x14ac:dyDescent="0.3">
      <c r="B8" s="116"/>
      <c r="C8" s="119"/>
      <c r="D8" s="119"/>
      <c r="E8" s="93"/>
      <c r="F8" s="90"/>
      <c r="G8" s="44" t="s">
        <v>89</v>
      </c>
      <c r="H8" s="45">
        <f>SUM(H5:H7)</f>
        <v>1280000</v>
      </c>
      <c r="I8" s="93"/>
    </row>
    <row r="9" spans="2:9" ht="21.75" customHeight="1" x14ac:dyDescent="0.3">
      <c r="B9" s="120" t="s">
        <v>81</v>
      </c>
      <c r="C9" s="92" t="s">
        <v>93</v>
      </c>
      <c r="D9" s="92" t="s">
        <v>82</v>
      </c>
      <c r="E9" s="91" t="s">
        <v>96</v>
      </c>
      <c r="F9" s="91" t="s">
        <v>83</v>
      </c>
      <c r="G9" s="24" t="s">
        <v>94</v>
      </c>
      <c r="H9" s="28">
        <f>300000+800000</f>
        <v>1100000</v>
      </c>
      <c r="I9" s="91" t="s">
        <v>90</v>
      </c>
    </row>
    <row r="10" spans="2:9" ht="21.75" customHeight="1" x14ac:dyDescent="0.3">
      <c r="B10" s="113"/>
      <c r="C10" s="92"/>
      <c r="D10" s="92"/>
      <c r="E10" s="92"/>
      <c r="F10" s="92"/>
      <c r="G10" s="16" t="s">
        <v>91</v>
      </c>
      <c r="H10" s="28">
        <v>200000</v>
      </c>
      <c r="I10" s="92"/>
    </row>
    <row r="11" spans="2:9" ht="21.75" customHeight="1" x14ac:dyDescent="0.3">
      <c r="B11" s="113"/>
      <c r="C11" s="92"/>
      <c r="D11" s="92"/>
      <c r="E11" s="92"/>
      <c r="F11" s="92"/>
      <c r="G11" s="16" t="s">
        <v>95</v>
      </c>
      <c r="H11" s="18">
        <v>4000000</v>
      </c>
      <c r="I11" s="92"/>
    </row>
    <row r="12" spans="2:9" ht="21.75" customHeight="1" x14ac:dyDescent="0.3">
      <c r="B12" s="114"/>
      <c r="C12" s="93"/>
      <c r="D12" s="93"/>
      <c r="E12" s="93"/>
      <c r="F12" s="93"/>
      <c r="G12" s="41" t="s">
        <v>89</v>
      </c>
      <c r="H12" s="42">
        <f>SUM(H9:H11)</f>
        <v>5300000</v>
      </c>
      <c r="I12" s="93"/>
    </row>
    <row r="13" spans="2:9" ht="21.75" customHeight="1" x14ac:dyDescent="0.3">
      <c r="B13" s="37"/>
      <c r="C13" s="18"/>
      <c r="D13" s="16" t="s">
        <v>84</v>
      </c>
      <c r="E13" s="37"/>
      <c r="F13" s="16"/>
      <c r="G13" s="16"/>
      <c r="H13" s="27">
        <f>SUM(H8,H12)</f>
        <v>6580000</v>
      </c>
      <c r="I13" s="37"/>
    </row>
    <row r="15" spans="2:9" ht="21.75" customHeight="1" thickBot="1" x14ac:dyDescent="0.35">
      <c r="H15" s="46"/>
    </row>
    <row r="16" spans="2:9" ht="21.75" customHeight="1" x14ac:dyDescent="0.3">
      <c r="B16" s="21" t="s">
        <v>10</v>
      </c>
      <c r="C16" s="9" t="s">
        <v>85</v>
      </c>
      <c r="D16" s="9" t="s">
        <v>13</v>
      </c>
      <c r="E16" s="9" t="s">
        <v>14</v>
      </c>
      <c r="F16" s="34" t="s">
        <v>3</v>
      </c>
    </row>
    <row r="17" spans="2:6" ht="21.75" customHeight="1" x14ac:dyDescent="0.3">
      <c r="B17" s="38" t="s">
        <v>86</v>
      </c>
      <c r="C17" s="40"/>
      <c r="D17" s="39"/>
      <c r="E17" s="39"/>
      <c r="F17" s="32"/>
    </row>
    <row r="18" spans="2:6" ht="21.75" customHeight="1" x14ac:dyDescent="0.3">
      <c r="B18" s="11" t="s">
        <v>87</v>
      </c>
      <c r="C18" s="11">
        <f>H7</f>
        <v>1000000</v>
      </c>
      <c r="D18" s="11">
        <f>H11/2</f>
        <v>2000000</v>
      </c>
      <c r="E18" s="11">
        <f>H11/2</f>
        <v>2000000</v>
      </c>
      <c r="F18" s="30">
        <f>SUM(C18:E18)</f>
        <v>5000000</v>
      </c>
    </row>
    <row r="19" spans="2:6" ht="21.75" customHeight="1" x14ac:dyDescent="0.3">
      <c r="B19" s="11" t="s">
        <v>98</v>
      </c>
      <c r="C19" s="11">
        <f>H5</f>
        <v>180000</v>
      </c>
      <c r="D19" s="11">
        <f>H9</f>
        <v>1100000</v>
      </c>
      <c r="F19" s="30">
        <f>SUM(C19:D19)</f>
        <v>1280000</v>
      </c>
    </row>
    <row r="20" spans="2:6" ht="21.75" customHeight="1" x14ac:dyDescent="0.3">
      <c r="B20" s="29" t="s">
        <v>92</v>
      </c>
      <c r="C20" s="11">
        <f>H6</f>
        <v>100000</v>
      </c>
      <c r="D20" s="29">
        <f>H10/2</f>
        <v>100000</v>
      </c>
      <c r="E20" s="29">
        <f>H10/2</f>
        <v>100000</v>
      </c>
      <c r="F20" s="31">
        <f>SUM(C20:E20)</f>
        <v>300000</v>
      </c>
    </row>
    <row r="21" spans="2:6" ht="21.75" customHeight="1" thickBot="1" x14ac:dyDescent="0.35">
      <c r="B21" s="62" t="s">
        <v>3</v>
      </c>
      <c r="C21" s="70">
        <f>SUM(C18:C20)</f>
        <v>1280000</v>
      </c>
      <c r="D21" s="62">
        <f>SUM(D17:D20)</f>
        <v>3200000</v>
      </c>
      <c r="E21" s="62">
        <f>SUM(E17:E20)</f>
        <v>2100000</v>
      </c>
      <c r="F21" s="35">
        <f>SUM(F18:F20)</f>
        <v>6580000</v>
      </c>
    </row>
  </sheetData>
  <mergeCells count="13">
    <mergeCell ref="I5:I8"/>
    <mergeCell ref="I9:I12"/>
    <mergeCell ref="B9:B12"/>
    <mergeCell ref="C9:C12"/>
    <mergeCell ref="D9:D12"/>
    <mergeCell ref="E9:E12"/>
    <mergeCell ref="F9:F12"/>
    <mergeCell ref="F4:H4"/>
    <mergeCell ref="B5:B8"/>
    <mergeCell ref="C5:C8"/>
    <mergeCell ref="D5:D8"/>
    <mergeCell ref="E5:E8"/>
    <mergeCell ref="F5:F8"/>
  </mergeCells>
  <phoneticPr fontId="1" type="noConversion"/>
  <pageMargins left="0.7" right="0.7" top="0.75" bottom="0.75" header="0.3" footer="0.3"/>
  <pageSetup paperSize="9" orientation="portrait" r:id="rId1"/>
  <ignoredErrors>
    <ignoredError sqref="F19" 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E6" sqref="E6"/>
    </sheetView>
  </sheetViews>
  <sheetFormatPr defaultRowHeight="13.5" x14ac:dyDescent="0.3"/>
  <cols>
    <col min="1" max="1" width="1.875" style="47" customWidth="1"/>
    <col min="2" max="2" width="7.125" style="47" customWidth="1"/>
    <col min="3" max="3" width="17.625" style="47" customWidth="1"/>
    <col min="4" max="4" width="7.625" style="47" customWidth="1"/>
    <col min="5" max="5" width="70.25" style="47" customWidth="1"/>
    <col min="6" max="6" width="58.75" style="47" customWidth="1"/>
    <col min="7" max="16384" width="9" style="47"/>
  </cols>
  <sheetData>
    <row r="1" spans="1:6" x14ac:dyDescent="0.3">
      <c r="A1" s="48"/>
      <c r="B1" s="48"/>
      <c r="C1" s="48"/>
      <c r="D1" s="48"/>
      <c r="E1" s="48"/>
      <c r="F1" s="48"/>
    </row>
    <row r="2" spans="1:6" ht="24.75" customHeight="1" x14ac:dyDescent="0.3">
      <c r="A2" s="48"/>
      <c r="B2" s="86" t="s">
        <v>99</v>
      </c>
      <c r="C2" s="49"/>
      <c r="D2" s="49"/>
      <c r="E2" s="49"/>
      <c r="F2" s="48"/>
    </row>
    <row r="3" spans="1:6" x14ac:dyDescent="0.3">
      <c r="A3" s="48"/>
      <c r="B3" s="57" t="s">
        <v>100</v>
      </c>
      <c r="C3" s="57" t="s">
        <v>101</v>
      </c>
      <c r="D3" s="57" t="s">
        <v>102</v>
      </c>
      <c r="E3" s="57" t="s">
        <v>103</v>
      </c>
      <c r="F3" s="48"/>
    </row>
    <row r="4" spans="1:6" ht="138.75" customHeight="1" x14ac:dyDescent="0.3">
      <c r="A4" s="48"/>
      <c r="B4" s="50">
        <v>1</v>
      </c>
      <c r="C4" s="55" t="s">
        <v>104</v>
      </c>
      <c r="D4" s="50" t="s">
        <v>105</v>
      </c>
      <c r="E4" s="51" t="s">
        <v>118</v>
      </c>
      <c r="F4" s="48"/>
    </row>
    <row r="5" spans="1:6" ht="63" customHeight="1" x14ac:dyDescent="0.3">
      <c r="A5" s="48"/>
      <c r="B5" s="50">
        <v>2</v>
      </c>
      <c r="C5" s="55" t="s">
        <v>106</v>
      </c>
      <c r="D5" s="50" t="s">
        <v>105</v>
      </c>
      <c r="E5" s="51" t="s">
        <v>107</v>
      </c>
      <c r="F5" s="48"/>
    </row>
    <row r="6" spans="1:6" ht="109.5" customHeight="1" x14ac:dyDescent="0.3">
      <c r="B6" s="53">
        <v>3</v>
      </c>
      <c r="C6" s="56" t="s">
        <v>108</v>
      </c>
      <c r="D6" s="53" t="s">
        <v>109</v>
      </c>
      <c r="E6" s="54" t="s">
        <v>110</v>
      </c>
    </row>
    <row r="7" spans="1:6" ht="68.25" customHeight="1" x14ac:dyDescent="0.3">
      <c r="B7" s="53">
        <v>4</v>
      </c>
      <c r="C7" s="56" t="s">
        <v>111</v>
      </c>
      <c r="D7" s="53" t="s">
        <v>112</v>
      </c>
      <c r="E7" s="54" t="s">
        <v>119</v>
      </c>
    </row>
    <row r="8" spans="1:6" ht="153.75" customHeight="1" x14ac:dyDescent="0.3">
      <c r="B8" s="53">
        <v>5</v>
      </c>
      <c r="C8" s="56" t="s">
        <v>113</v>
      </c>
      <c r="D8" s="58" t="s">
        <v>114</v>
      </c>
      <c r="E8" s="54" t="s">
        <v>115</v>
      </c>
    </row>
    <row r="9" spans="1:6" ht="58.5" customHeight="1" x14ac:dyDescent="0.3">
      <c r="B9" s="53">
        <v>6</v>
      </c>
      <c r="C9" s="56" t="s">
        <v>116</v>
      </c>
      <c r="D9" s="53" t="s">
        <v>112</v>
      </c>
      <c r="E9" s="54" t="s">
        <v>117</v>
      </c>
    </row>
    <row r="10" spans="1:6" x14ac:dyDescent="0.3">
      <c r="B10" s="52"/>
      <c r="C10" s="52"/>
      <c r="D10" s="52"/>
    </row>
    <row r="11" spans="1:6" ht="34.5" customHeight="1" x14ac:dyDescent="0.3">
      <c r="B11" s="86" t="s">
        <v>146</v>
      </c>
    </row>
    <row r="12" spans="1:6" ht="90" customHeight="1" x14ac:dyDescent="0.3">
      <c r="C12" s="56" t="s">
        <v>148</v>
      </c>
      <c r="D12" s="56"/>
      <c r="E12" s="54" t="s">
        <v>145</v>
      </c>
    </row>
    <row r="13" spans="1:6" ht="74.25" customHeight="1" x14ac:dyDescent="0.3">
      <c r="C13" s="56" t="s">
        <v>149</v>
      </c>
      <c r="D13" s="56"/>
      <c r="E13" s="54" t="s">
        <v>147</v>
      </c>
    </row>
    <row r="15" spans="1:6" ht="26.25" customHeight="1" x14ac:dyDescent="0.3">
      <c r="C15" s="87" t="s">
        <v>144</v>
      </c>
    </row>
  </sheetData>
  <phoneticPr fontId="1" type="noConversion"/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연도별 투자계획</vt:lpstr>
      <vt:lpstr>PT302</vt:lpstr>
      <vt:lpstr>PT304</vt:lpstr>
      <vt:lpstr>SR-Insulin</vt:lpstr>
      <vt:lpstr>PT201</vt:lpstr>
      <vt:lpstr>CRO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SnGu Chang</cp:lastModifiedBy>
  <dcterms:created xsi:type="dcterms:W3CDTF">2016-02-05T06:37:07Z</dcterms:created>
  <dcterms:modified xsi:type="dcterms:W3CDTF">2016-03-08T12:13:09Z</dcterms:modified>
</cp:coreProperties>
</file>