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park\Desktop\개별펀드_사후관리\1. K-Growth글로벌(2차)\KCA Capital Partners\"/>
    </mc:Choice>
  </mc:AlternateContent>
  <bookViews>
    <workbookView xWindow="0" yWindow="0" windowWidth="26940" windowHeight="12495"/>
  </bookViews>
  <sheets>
    <sheet name="펀드개요" sheetId="1" r:id="rId1"/>
    <sheet name="CC No.2" sheetId="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D33" i="1"/>
  <c r="J19" i="1" l="1"/>
  <c r="C19" i="1" l="1"/>
  <c r="C20" i="1" s="1"/>
  <c r="B19" i="1"/>
  <c r="E18" i="1" l="1"/>
  <c r="G16" i="1"/>
  <c r="G14" i="1"/>
  <c r="G15" i="1"/>
  <c r="G19" i="1"/>
  <c r="G17" i="1"/>
  <c r="G18" i="1"/>
  <c r="E15" i="1"/>
  <c r="D19" i="1"/>
  <c r="E16" i="1"/>
  <c r="E17" i="1"/>
  <c r="E14" i="1"/>
  <c r="E7" i="6"/>
  <c r="E6" i="6"/>
  <c r="E4" i="6"/>
  <c r="J17" i="1" l="1"/>
  <c r="F17" i="1"/>
  <c r="H17" i="1" s="1"/>
  <c r="J14" i="1"/>
  <c r="F14" i="1"/>
  <c r="J15" i="1"/>
  <c r="F15" i="1"/>
  <c r="H15" i="1" s="1"/>
  <c r="J16" i="1"/>
  <c r="F16" i="1"/>
  <c r="J18" i="1"/>
  <c r="F18" i="1"/>
  <c r="H18" i="1" s="1"/>
  <c r="E20" i="1"/>
  <c r="E21" i="1" s="1"/>
  <c r="F19" i="1"/>
  <c r="D20" i="1"/>
  <c r="F21" i="1" l="1"/>
  <c r="H19" i="1"/>
  <c r="H16" i="1"/>
  <c r="H14" i="1"/>
  <c r="D21" i="1"/>
  <c r="I17" i="1"/>
  <c r="I16" i="1"/>
  <c r="I19" i="1"/>
  <c r="I15" i="1"/>
  <c r="I18" i="1"/>
  <c r="I14" i="1"/>
  <c r="C27" i="1"/>
  <c r="C26" i="1"/>
  <c r="C31" i="1" l="1"/>
  <c r="B31" i="1"/>
  <c r="D5" i="6" l="1"/>
  <c r="D7" i="6"/>
  <c r="C7" i="6"/>
  <c r="C5" i="6"/>
  <c r="G4" i="6"/>
  <c r="G5" i="6" l="1"/>
  <c r="B8" i="1" l="1"/>
  <c r="B6" i="1"/>
</calcChain>
</file>

<file path=xl/sharedStrings.xml><?xml version="1.0" encoding="utf-8"?>
<sst xmlns="http://schemas.openxmlformats.org/spreadsheetml/2006/main" count="62" uniqueCount="58">
  <si>
    <t>준법감시보고서</t>
    <phoneticPr fontId="2" type="noConversion"/>
  </si>
  <si>
    <t>투자조건체크리스트</t>
    <phoneticPr fontId="2" type="noConversion"/>
  </si>
  <si>
    <t>(USD)</t>
    <phoneticPr fontId="2" type="noConversion"/>
  </si>
  <si>
    <t>(KRW)</t>
    <phoneticPr fontId="2" type="noConversion"/>
  </si>
  <si>
    <t>Decreases</t>
  </si>
  <si>
    <t>Call: Partnership Expenses</t>
  </si>
  <si>
    <t>관련 일자</t>
    <phoneticPr fontId="2" type="noConversion"/>
  </si>
  <si>
    <t>Transaction</t>
    <phoneticPr fontId="2" type="noConversion"/>
  </si>
  <si>
    <t>Type</t>
    <phoneticPr fontId="2" type="noConversion"/>
  </si>
  <si>
    <t>Fund Amount</t>
    <phoneticPr fontId="2" type="noConversion"/>
  </si>
  <si>
    <t>Impact to Available Capital</t>
    <phoneticPr fontId="2" type="noConversion"/>
  </si>
  <si>
    <t>납입일 :</t>
    <phoneticPr fontId="2" type="noConversion"/>
  </si>
  <si>
    <t>합계</t>
    <phoneticPr fontId="2" type="noConversion"/>
  </si>
  <si>
    <t>투심일</t>
    <phoneticPr fontId="2" type="noConversion"/>
  </si>
  <si>
    <t>투자일</t>
    <phoneticPr fontId="2" type="noConversion"/>
  </si>
  <si>
    <t>투자액 합계</t>
    <phoneticPr fontId="2" type="noConversion"/>
  </si>
  <si>
    <t>-</t>
    <phoneticPr fontId="2" type="noConversion"/>
  </si>
  <si>
    <t>confirmed</t>
    <phoneticPr fontId="2" type="noConversion"/>
  </si>
  <si>
    <t>업종 (GLF 표준산업코드)</t>
    <phoneticPr fontId="2" type="noConversion"/>
  </si>
  <si>
    <t>Call: Investment</t>
    <phoneticPr fontId="2" type="noConversion"/>
  </si>
  <si>
    <t>IT - Software/Internet</t>
  </si>
  <si>
    <t>USD</t>
    <phoneticPr fontId="2" type="noConversion"/>
  </si>
  <si>
    <t>KRW</t>
    <phoneticPr fontId="2" type="noConversion"/>
  </si>
  <si>
    <t>Fund Expenses</t>
    <phoneticPr fontId="2" type="noConversion"/>
  </si>
  <si>
    <t>Cumulative Contribution</t>
    <phoneticPr fontId="2" type="noConversion"/>
  </si>
  <si>
    <t>Percentage</t>
    <phoneticPr fontId="2" type="noConversion"/>
  </si>
  <si>
    <t>K-Growth Amount</t>
    <phoneticPr fontId="2" type="noConversion"/>
  </si>
  <si>
    <t>GLF</t>
    <phoneticPr fontId="2" type="noConversion"/>
  </si>
  <si>
    <t>KVIC</t>
    <phoneticPr fontId="2" type="noConversion"/>
  </si>
  <si>
    <t>CICC</t>
    <phoneticPr fontId="2" type="noConversion"/>
  </si>
  <si>
    <t>NHN</t>
    <phoneticPr fontId="2" type="noConversion"/>
  </si>
  <si>
    <t>AURUM</t>
    <phoneticPr fontId="2" type="noConversion"/>
  </si>
  <si>
    <t>Capital Contribution</t>
    <phoneticPr fontId="2" type="noConversion"/>
  </si>
  <si>
    <t>Aggregated Commitment</t>
    <phoneticPr fontId="2" type="noConversion"/>
  </si>
  <si>
    <t>As of 2016-12-20</t>
    <phoneticPr fontId="2" type="noConversion"/>
  </si>
  <si>
    <t>2017-01-09 (regarded)</t>
    <phoneticPr fontId="2" type="noConversion"/>
  </si>
  <si>
    <t>Cumulative Contribution</t>
    <phoneticPr fontId="2" type="noConversion"/>
  </si>
  <si>
    <t>Partners</t>
    <phoneticPr fontId="2" type="noConversion"/>
  </si>
  <si>
    <t>Total</t>
    <phoneticPr fontId="2" type="noConversion"/>
  </si>
  <si>
    <t>Percentage to Total Commitment</t>
    <phoneticPr fontId="2" type="noConversion"/>
  </si>
  <si>
    <t>Applicable Exchange Rate</t>
    <phoneticPr fontId="2" type="noConversion"/>
  </si>
  <si>
    <t>Aggregated Commitment</t>
    <phoneticPr fontId="2" type="noConversion"/>
  </si>
  <si>
    <t>GLF Commitment</t>
    <phoneticPr fontId="2" type="noConversion"/>
  </si>
  <si>
    <t>1. Fund Overview</t>
    <phoneticPr fontId="2" type="noConversion"/>
  </si>
  <si>
    <t>(2016-12-20 Seoul Brokerage)</t>
    <phoneticPr fontId="2" type="noConversion"/>
  </si>
  <si>
    <t>(USD) as of 2016-12-20</t>
    <phoneticPr fontId="2" type="noConversion"/>
  </si>
  <si>
    <t>(all in USD)</t>
    <phoneticPr fontId="2" type="noConversion"/>
  </si>
  <si>
    <t>Note</t>
    <phoneticPr fontId="2" type="noConversion"/>
  </si>
  <si>
    <t>3. Actual Contribution (excl. expenses)</t>
    <phoneticPr fontId="2" type="noConversion"/>
  </si>
  <si>
    <t>Aggregated Contribution</t>
    <phoneticPr fontId="2" type="noConversion"/>
  </si>
  <si>
    <t>2. LP Composition &amp; Capital Contribution History</t>
    <phoneticPr fontId="2" type="noConversion"/>
  </si>
  <si>
    <t>FUND level (KRW)</t>
    <phoneticPr fontId="2" type="noConversion"/>
  </si>
  <si>
    <t>Project Laser (Cowin DST)</t>
    <phoneticPr fontId="2" type="noConversion"/>
  </si>
  <si>
    <t>Commitment Base</t>
    <phoneticPr fontId="2" type="noConversion"/>
  </si>
  <si>
    <t>Actual Contribution Base</t>
    <phoneticPr fontId="2" type="noConversion"/>
  </si>
  <si>
    <t>as of 2017-01-09</t>
    <phoneticPr fontId="2" type="noConversion"/>
  </si>
  <si>
    <t>2017-07-13 Call</t>
    <phoneticPr fontId="2" type="noConversion"/>
  </si>
  <si>
    <t>350억원 대비 U$30백만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</si>
</sst>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_ * #,##0.00_ ;_ * \-#,##0.00_ ;_ * &quot;-&quot;??_ ;_ @_ "/>
    <numFmt numFmtId="177" formatCode="_-* #,##0.00_-;\-* #,##0.00_-;_-* &quot;-&quot;_-;_-@_-"/>
    <numFmt numFmtId="178" formatCode="#,##0.00_);[Red]\(#,##0.00\)"/>
    <numFmt numFmtId="179" formatCode="#,##0_);[Red]\(#,##0\)"/>
    <numFmt numFmtId="180" formatCode="0.0%"/>
  </numFmts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sz val="11"/>
      <color theme="1"/>
      <name val="맑은 고딕"/>
      <family val="2"/>
      <charset val="134"/>
      <scheme val="minor"/>
    </font>
    <font>
      <sz val="9"/>
      <color theme="1"/>
      <name val="맑은 고딕"/>
      <family val="2"/>
      <charset val="129"/>
      <scheme val="minor"/>
    </font>
    <font>
      <sz val="10"/>
      <color theme="1"/>
      <name val="Arial"/>
      <family val="2"/>
    </font>
    <font>
      <b/>
      <sz val="9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41" fontId="4" fillId="2" borderId="1" xfId="1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177" fontId="4" fillId="2" borderId="1" xfId="1" applyNumberFormat="1" applyFont="1" applyFill="1" applyBorder="1">
      <alignment vertical="center"/>
    </xf>
    <xf numFmtId="177" fontId="4" fillId="2" borderId="0" xfId="1" applyNumberFormat="1" applyFont="1" applyFill="1">
      <alignment vertical="center"/>
    </xf>
    <xf numFmtId="17" fontId="4" fillId="2" borderId="0" xfId="0" applyNumberFormat="1" applyFont="1" applyFill="1">
      <alignment vertical="center"/>
    </xf>
    <xf numFmtId="0" fontId="4" fillId="2" borderId="0" xfId="0" applyFont="1" applyFill="1" applyAlignment="1">
      <alignment horizontal="center" vertical="center"/>
    </xf>
    <xf numFmtId="177" fontId="4" fillId="2" borderId="0" xfId="1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78" fontId="4" fillId="2" borderId="1" xfId="1" applyNumberFormat="1" applyFont="1" applyFill="1" applyBorder="1">
      <alignment vertical="center"/>
    </xf>
    <xf numFmtId="14" fontId="4" fillId="2" borderId="1" xfId="1" applyNumberFormat="1" applyFont="1" applyFill="1" applyBorder="1">
      <alignment vertical="center"/>
    </xf>
    <xf numFmtId="0" fontId="4" fillId="2" borderId="0" xfId="0" applyFont="1" applyFill="1" applyBorder="1">
      <alignment vertical="center"/>
    </xf>
    <xf numFmtId="14" fontId="4" fillId="2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79" fontId="4" fillId="2" borderId="1" xfId="1" applyNumberFormat="1" applyFont="1" applyFill="1" applyBorder="1">
      <alignment vertical="center"/>
    </xf>
    <xf numFmtId="178" fontId="5" fillId="2" borderId="1" xfId="1" applyNumberFormat="1" applyFont="1" applyFill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41" fontId="4" fillId="2" borderId="1" xfId="1" applyNumberFormat="1" applyFont="1" applyFill="1" applyBorder="1">
      <alignment vertical="center"/>
    </xf>
    <xf numFmtId="17" fontId="4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>
      <alignment vertical="center"/>
    </xf>
    <xf numFmtId="180" fontId="4" fillId="2" borderId="0" xfId="0" applyNumberFormat="1" applyFont="1" applyFill="1" applyBorder="1">
      <alignment vertical="center"/>
    </xf>
    <xf numFmtId="0" fontId="6" fillId="3" borderId="1" xfId="0" applyFont="1" applyFill="1" applyBorder="1" applyAlignment="1">
      <alignment horizontal="center" vertical="center"/>
    </xf>
    <xf numFmtId="4" fontId="4" fillId="2" borderId="0" xfId="0" applyNumberFormat="1" applyFont="1" applyFill="1">
      <alignment vertical="center"/>
    </xf>
    <xf numFmtId="177" fontId="4" fillId="2" borderId="1" xfId="1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0" fontId="4" fillId="2" borderId="1" xfId="5" applyNumberFormat="1" applyFont="1" applyFill="1" applyBorder="1">
      <alignment vertical="center"/>
    </xf>
    <xf numFmtId="14" fontId="6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177" fontId="5" fillId="2" borderId="1" xfId="1" applyNumberFormat="1" applyFont="1" applyFill="1" applyBorder="1">
      <alignment vertical="center"/>
    </xf>
    <xf numFmtId="177" fontId="5" fillId="2" borderId="1" xfId="0" applyNumberFormat="1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10" fontId="5" fillId="2" borderId="1" xfId="5" applyNumberFormat="1" applyFont="1" applyFill="1" applyBorder="1">
      <alignment vertical="center"/>
    </xf>
    <xf numFmtId="17" fontId="4" fillId="2" borderId="0" xfId="0" applyNumberFormat="1" applyFont="1" applyFill="1" applyAlignment="1">
      <alignment horizontal="right" vertical="center"/>
    </xf>
    <xf numFmtId="14" fontId="10" fillId="4" borderId="1" xfId="0" applyNumberFormat="1" applyFont="1" applyFill="1" applyBorder="1" applyAlignment="1">
      <alignment horizontal="center" vertical="center"/>
    </xf>
    <xf numFmtId="10" fontId="4" fillId="2" borderId="0" xfId="5" applyNumberFormat="1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14" fontId="6" fillId="3" borderId="4" xfId="0" applyNumberFormat="1" applyFont="1" applyFill="1" applyBorder="1" applyAlignment="1">
      <alignment horizontal="center" vertical="center"/>
    </xf>
    <xf numFmtId="14" fontId="6" fillId="3" borderId="5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</cellXfs>
  <cellStyles count="6">
    <cellStyle name="백분율" xfId="5" builtinId="5"/>
    <cellStyle name="백분율 2" xfId="4"/>
    <cellStyle name="쉼표 [0]" xfId="1" builtinId="6"/>
    <cellStyle name="쉼표 2" xfId="3"/>
    <cellStyle name="표준" xfId="0" builtinId="0"/>
    <cellStyle name="표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6"/>
  <sheetViews>
    <sheetView tabSelected="1" zoomScaleNormal="100" workbookViewId="0">
      <selection activeCell="D38" sqref="D38"/>
    </sheetView>
  </sheetViews>
  <sheetFormatPr defaultRowHeight="12" x14ac:dyDescent="0.3"/>
  <cols>
    <col min="1" max="1" width="22" style="3" bestFit="1" customWidth="1"/>
    <col min="2" max="2" width="23.125" style="3" customWidth="1"/>
    <col min="3" max="3" width="22.875" style="3" customWidth="1"/>
    <col min="4" max="4" width="21.125" style="3" customWidth="1"/>
    <col min="5" max="5" width="19.125" style="3" customWidth="1"/>
    <col min="6" max="6" width="23.125" style="3" customWidth="1"/>
    <col min="7" max="7" width="14.375" style="3" bestFit="1" customWidth="1"/>
    <col min="8" max="8" width="18.75" style="3" bestFit="1" customWidth="1"/>
    <col min="9" max="9" width="13.875" style="3" bestFit="1" customWidth="1"/>
    <col min="10" max="10" width="13" style="3" bestFit="1" customWidth="1"/>
    <col min="11" max="11" width="21.875" style="3" bestFit="1" customWidth="1"/>
    <col min="12" max="16384" width="9" style="3"/>
  </cols>
  <sheetData>
    <row r="2" spans="1:10" x14ac:dyDescent="0.3">
      <c r="A2" s="2" t="s">
        <v>43</v>
      </c>
    </row>
    <row r="3" spans="1:10" ht="4.5" customHeight="1" x14ac:dyDescent="0.3">
      <c r="A3" s="2"/>
    </row>
    <row r="4" spans="1:10" x14ac:dyDescent="0.3">
      <c r="A4" s="11" t="s">
        <v>40</v>
      </c>
      <c r="B4" s="6">
        <v>1186.4000000000001</v>
      </c>
      <c r="C4" s="21" t="s">
        <v>44</v>
      </c>
      <c r="D4" s="25"/>
    </row>
    <row r="5" spans="1:10" x14ac:dyDescent="0.3">
      <c r="A5" s="43" t="s">
        <v>41</v>
      </c>
      <c r="B5" s="6">
        <v>74000000</v>
      </c>
      <c r="C5" s="5" t="s">
        <v>45</v>
      </c>
      <c r="D5" s="14"/>
    </row>
    <row r="6" spans="1:10" x14ac:dyDescent="0.3">
      <c r="A6" s="44"/>
      <c r="B6" s="20">
        <f>B5*$B$4</f>
        <v>87793600000</v>
      </c>
      <c r="C6" s="5" t="s">
        <v>3</v>
      </c>
      <c r="D6" s="14"/>
      <c r="E6" s="14"/>
    </row>
    <row r="7" spans="1:10" x14ac:dyDescent="0.3">
      <c r="A7" s="43" t="s">
        <v>42</v>
      </c>
      <c r="B7" s="6">
        <v>25000000</v>
      </c>
      <c r="C7" s="5" t="s">
        <v>2</v>
      </c>
      <c r="D7" s="23"/>
      <c r="E7" s="14"/>
    </row>
    <row r="8" spans="1:10" x14ac:dyDescent="0.3">
      <c r="A8" s="44"/>
      <c r="B8" s="20">
        <f>B7*$B$4</f>
        <v>29660000000.000004</v>
      </c>
      <c r="C8" s="5" t="s">
        <v>3</v>
      </c>
      <c r="D8" s="23"/>
      <c r="E8" s="14"/>
    </row>
    <row r="9" spans="1:10" x14ac:dyDescent="0.3">
      <c r="B9" s="7"/>
      <c r="C9" s="8"/>
      <c r="D9" s="8"/>
      <c r="E9" s="8"/>
    </row>
    <row r="10" spans="1:10" x14ac:dyDescent="0.3">
      <c r="A10" s="2" t="s">
        <v>50</v>
      </c>
      <c r="B10" s="7"/>
      <c r="C10" s="8"/>
      <c r="D10" s="8"/>
      <c r="F10" s="38" t="s">
        <v>46</v>
      </c>
    </row>
    <row r="11" spans="1:10" ht="6.75" customHeight="1" x14ac:dyDescent="0.3">
      <c r="B11" s="7"/>
      <c r="C11" s="8"/>
      <c r="D11" s="8"/>
      <c r="E11" s="8"/>
    </row>
    <row r="12" spans="1:10" x14ac:dyDescent="0.3">
      <c r="A12" s="43" t="s">
        <v>37</v>
      </c>
      <c r="B12" s="30" t="s">
        <v>33</v>
      </c>
      <c r="C12" s="42" t="s">
        <v>32</v>
      </c>
      <c r="D12" s="42"/>
      <c r="E12" s="42"/>
      <c r="F12" s="39" t="s">
        <v>49</v>
      </c>
    </row>
    <row r="13" spans="1:10" x14ac:dyDescent="0.3">
      <c r="A13" s="44"/>
      <c r="B13" s="30" t="s">
        <v>34</v>
      </c>
      <c r="C13" s="32">
        <v>42744</v>
      </c>
      <c r="D13" s="32" t="s">
        <v>35</v>
      </c>
      <c r="E13" s="32">
        <v>42929</v>
      </c>
      <c r="F13" s="39">
        <v>42929</v>
      </c>
      <c r="G13" s="41" t="s">
        <v>53</v>
      </c>
      <c r="H13" s="41" t="s">
        <v>54</v>
      </c>
      <c r="I13" s="9" t="s">
        <v>55</v>
      </c>
      <c r="J13" s="9" t="s">
        <v>56</v>
      </c>
    </row>
    <row r="14" spans="1:10" x14ac:dyDescent="0.3">
      <c r="A14" s="36" t="s">
        <v>27</v>
      </c>
      <c r="B14" s="6">
        <v>25000000</v>
      </c>
      <c r="C14" s="22">
        <v>1250000</v>
      </c>
      <c r="D14" s="22"/>
      <c r="E14" s="22">
        <f>B14/$B$19*$E$19</f>
        <v>3040540.5405405406</v>
      </c>
      <c r="F14" s="22">
        <f t="shared" ref="F14:F19" si="0">SUM(C14:E14)</f>
        <v>4290540.5405405406</v>
      </c>
      <c r="G14" s="40">
        <f>B14/$B$19</f>
        <v>0.33783783783783783</v>
      </c>
      <c r="H14" s="40">
        <f t="shared" ref="H14:H19" si="1">F14/$F$19</f>
        <v>0.33917316526012181</v>
      </c>
      <c r="I14" s="40">
        <f>C14/$D$20</f>
        <v>0.34246575342465752</v>
      </c>
      <c r="J14" s="40">
        <f t="shared" ref="J14:J19" si="2">E14/$E$19</f>
        <v>0.33783783783783783</v>
      </c>
    </row>
    <row r="15" spans="1:10" x14ac:dyDescent="0.3">
      <c r="A15" s="36" t="s">
        <v>29</v>
      </c>
      <c r="B15" s="6">
        <v>25000000</v>
      </c>
      <c r="C15" s="22">
        <v>1250000</v>
      </c>
      <c r="D15" s="22"/>
      <c r="E15" s="22">
        <f>B15/$B$19*$E$19</f>
        <v>3040540.5405405406</v>
      </c>
      <c r="F15" s="22">
        <f t="shared" si="0"/>
        <v>4290540.5405405406</v>
      </c>
      <c r="G15" s="40">
        <f t="shared" ref="G15:G19" si="3">B15/$B$19</f>
        <v>0.33783783783783783</v>
      </c>
      <c r="H15" s="40">
        <f t="shared" si="1"/>
        <v>0.33917316526012181</v>
      </c>
      <c r="I15" s="40">
        <f>C15/$D$20</f>
        <v>0.34246575342465752</v>
      </c>
      <c r="J15" s="40">
        <f t="shared" si="2"/>
        <v>0.33783783783783783</v>
      </c>
    </row>
    <row r="16" spans="1:10" x14ac:dyDescent="0.3">
      <c r="A16" s="36" t="s">
        <v>28</v>
      </c>
      <c r="B16" s="6">
        <v>20000000</v>
      </c>
      <c r="C16" s="22">
        <v>1000000</v>
      </c>
      <c r="D16" s="22"/>
      <c r="E16" s="22">
        <f>B16/$B$19*$E$19</f>
        <v>2432432.4324324327</v>
      </c>
      <c r="F16" s="22">
        <f t="shared" si="0"/>
        <v>3432432.4324324327</v>
      </c>
      <c r="G16" s="40">
        <f t="shared" si="3"/>
        <v>0.27027027027027029</v>
      </c>
      <c r="H16" s="40">
        <f t="shared" si="1"/>
        <v>0.27133853220809745</v>
      </c>
      <c r="I16" s="40">
        <f>C16/$D$20</f>
        <v>0.27397260273972601</v>
      </c>
      <c r="J16" s="40">
        <f t="shared" si="2"/>
        <v>0.27027027027027029</v>
      </c>
    </row>
    <row r="17" spans="1:10" x14ac:dyDescent="0.3">
      <c r="A17" s="36" t="s">
        <v>30</v>
      </c>
      <c r="B17" s="6">
        <v>3000000</v>
      </c>
      <c r="C17" s="22"/>
      <c r="D17" s="22">
        <v>150000</v>
      </c>
      <c r="E17" s="22">
        <f>B17/$B$19*$E$19</f>
        <v>364864.86486486491</v>
      </c>
      <c r="F17" s="22">
        <f t="shared" si="0"/>
        <v>514864.86486486491</v>
      </c>
      <c r="G17" s="40">
        <f t="shared" si="3"/>
        <v>4.0540540540540543E-2</v>
      </c>
      <c r="H17" s="40">
        <f t="shared" si="1"/>
        <v>4.0700779831214617E-2</v>
      </c>
      <c r="I17" s="40">
        <f>D17/$D$20</f>
        <v>4.1095890410958902E-2</v>
      </c>
      <c r="J17" s="40">
        <f t="shared" si="2"/>
        <v>4.0540540540540543E-2</v>
      </c>
    </row>
    <row r="18" spans="1:10" x14ac:dyDescent="0.3">
      <c r="A18" s="36" t="s">
        <v>31</v>
      </c>
      <c r="B18" s="6">
        <v>1000000</v>
      </c>
      <c r="C18" s="22"/>
      <c r="D18" s="22"/>
      <c r="E18" s="22">
        <f>B18/$B$19*$E$19</f>
        <v>121621.62162162163</v>
      </c>
      <c r="F18" s="22">
        <f t="shared" si="0"/>
        <v>121621.62162162163</v>
      </c>
      <c r="G18" s="40">
        <f t="shared" si="3"/>
        <v>1.3513513513513514E-2</v>
      </c>
      <c r="H18" s="40">
        <f t="shared" si="1"/>
        <v>9.6143574404443967E-3</v>
      </c>
      <c r="I18" s="40">
        <f>D18/$D$20</f>
        <v>0</v>
      </c>
      <c r="J18" s="40">
        <f t="shared" si="2"/>
        <v>1.3513513513513514E-2</v>
      </c>
    </row>
    <row r="19" spans="1:10" x14ac:dyDescent="0.3">
      <c r="A19" s="30" t="s">
        <v>38</v>
      </c>
      <c r="B19" s="34">
        <f>SUM(B14:B18)</f>
        <v>74000000</v>
      </c>
      <c r="C19" s="35">
        <f>SUM(C14:C18)</f>
        <v>3500000</v>
      </c>
      <c r="D19" s="35">
        <f>SUM(D14:D18)</f>
        <v>150000</v>
      </c>
      <c r="E19" s="35">
        <v>9000000</v>
      </c>
      <c r="F19" s="35">
        <f t="shared" si="0"/>
        <v>12650000</v>
      </c>
      <c r="G19" s="40">
        <f t="shared" si="3"/>
        <v>1</v>
      </c>
      <c r="H19" s="40">
        <f t="shared" si="1"/>
        <v>1</v>
      </c>
      <c r="I19" s="40">
        <f>SUM(C14:D18)/$D$20</f>
        <v>1</v>
      </c>
      <c r="J19" s="40">
        <f t="shared" si="2"/>
        <v>1</v>
      </c>
    </row>
    <row r="20" spans="1:10" x14ac:dyDescent="0.3">
      <c r="A20" s="45" t="s">
        <v>36</v>
      </c>
      <c r="B20" s="46"/>
      <c r="C20" s="35">
        <f>C19</f>
        <v>3500000</v>
      </c>
      <c r="D20" s="35">
        <f>C19+D19</f>
        <v>3650000</v>
      </c>
      <c r="E20" s="35">
        <f>C19+D19+E19</f>
        <v>12650000</v>
      </c>
      <c r="F20" s="33"/>
    </row>
    <row r="21" spans="1:10" x14ac:dyDescent="0.3">
      <c r="A21" s="45" t="s">
        <v>39</v>
      </c>
      <c r="B21" s="46"/>
      <c r="C21" s="35"/>
      <c r="D21" s="37">
        <f>D20/B19</f>
        <v>4.9324324324324327E-2</v>
      </c>
      <c r="E21" s="37">
        <f>E20/B19</f>
        <v>0.17094594594594595</v>
      </c>
      <c r="F21" s="37">
        <f>F19/$B$19</f>
        <v>0.17094594594594595</v>
      </c>
    </row>
    <row r="22" spans="1:10" x14ac:dyDescent="0.3">
      <c r="B22" s="7"/>
      <c r="C22" s="8"/>
      <c r="D22" s="8"/>
      <c r="E22" s="8"/>
    </row>
    <row r="23" spans="1:10" x14ac:dyDescent="0.3">
      <c r="A23" s="2" t="s">
        <v>48</v>
      </c>
    </row>
    <row r="24" spans="1:10" ht="4.5" customHeight="1" x14ac:dyDescent="0.3"/>
    <row r="25" spans="1:10" x14ac:dyDescent="0.3">
      <c r="A25" s="24" t="s">
        <v>6</v>
      </c>
      <c r="B25" s="24" t="s">
        <v>21</v>
      </c>
      <c r="C25" s="24" t="s">
        <v>22</v>
      </c>
      <c r="D25" s="24" t="s">
        <v>40</v>
      </c>
      <c r="E25" s="24" t="s">
        <v>47</v>
      </c>
      <c r="F25" s="9"/>
      <c r="G25" s="9"/>
    </row>
    <row r="26" spans="1:10" x14ac:dyDescent="0.3">
      <c r="A26" s="15">
        <v>42724</v>
      </c>
      <c r="B26" s="6">
        <v>1250000</v>
      </c>
      <c r="C26" s="20">
        <f>B26*D26</f>
        <v>1506250000</v>
      </c>
      <c r="D26" s="6">
        <v>1205</v>
      </c>
      <c r="E26" s="5"/>
      <c r="F26" s="9"/>
      <c r="G26" s="9"/>
    </row>
    <row r="27" spans="1:10" x14ac:dyDescent="0.3">
      <c r="A27" s="15">
        <v>42929</v>
      </c>
      <c r="B27" s="6">
        <v>3040540.54</v>
      </c>
      <c r="C27" s="20">
        <f>B27*D27</f>
        <v>3481418918.3000002</v>
      </c>
      <c r="D27" s="6">
        <v>1145</v>
      </c>
      <c r="E27" s="26"/>
      <c r="F27" s="9"/>
      <c r="G27" s="9"/>
    </row>
    <row r="28" spans="1:10" x14ac:dyDescent="0.3">
      <c r="A28" s="15"/>
      <c r="B28" s="6"/>
      <c r="C28" s="20"/>
      <c r="D28" s="6"/>
      <c r="E28" s="26"/>
    </row>
    <row r="29" spans="1:10" x14ac:dyDescent="0.3">
      <c r="A29" s="15"/>
      <c r="B29" s="6"/>
      <c r="C29" s="20"/>
      <c r="D29" s="6"/>
      <c r="E29" s="26"/>
    </row>
    <row r="30" spans="1:10" x14ac:dyDescent="0.3">
      <c r="A30" s="15"/>
      <c r="B30" s="6"/>
      <c r="C30" s="20"/>
      <c r="D30" s="6"/>
      <c r="E30" s="26"/>
    </row>
    <row r="31" spans="1:10" x14ac:dyDescent="0.3">
      <c r="A31" s="24" t="s">
        <v>12</v>
      </c>
      <c r="B31" s="6">
        <f>SUM(B26:B30)</f>
        <v>4290540.54</v>
      </c>
      <c r="C31" s="20">
        <f>SUM(C26:C30)</f>
        <v>4987668918.3000002</v>
      </c>
      <c r="D31" s="6">
        <f>C31/B31</f>
        <v>1162.4803149628322</v>
      </c>
      <c r="E31" s="26"/>
    </row>
    <row r="32" spans="1:10" x14ac:dyDescent="0.3">
      <c r="B32" s="9"/>
      <c r="C32" s="10"/>
      <c r="D32" s="10"/>
      <c r="E32" s="10"/>
    </row>
    <row r="33" spans="2:5" x14ac:dyDescent="0.3">
      <c r="B33" s="9"/>
      <c r="C33" s="10" t="s">
        <v>57</v>
      </c>
      <c r="D33" s="10">
        <f>35/30*1000</f>
        <v>1166.6666666666667</v>
      </c>
      <c r="E33" s="10"/>
    </row>
    <row r="34" spans="2:5" x14ac:dyDescent="0.3">
      <c r="B34" s="9"/>
      <c r="C34" s="9"/>
      <c r="D34" s="9"/>
      <c r="E34" s="9"/>
    </row>
    <row r="35" spans="2:5" x14ac:dyDescent="0.3">
      <c r="B35" s="9"/>
      <c r="C35" s="9"/>
      <c r="D35" s="9"/>
      <c r="E35" s="9"/>
    </row>
    <row r="36" spans="2:5" x14ac:dyDescent="0.3">
      <c r="B36" s="9"/>
      <c r="C36" s="9"/>
      <c r="D36" s="9"/>
      <c r="E36" s="9"/>
    </row>
  </sheetData>
  <mergeCells count="6">
    <mergeCell ref="C12:E12"/>
    <mergeCell ref="A12:A13"/>
    <mergeCell ref="A20:B20"/>
    <mergeCell ref="A21:B21"/>
    <mergeCell ref="A5:A6"/>
    <mergeCell ref="A7:A8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A5" sqref="A5:B5"/>
    </sheetView>
  </sheetViews>
  <sheetFormatPr defaultRowHeight="16.5" x14ac:dyDescent="0.3"/>
  <cols>
    <col min="1" max="1" width="25.625" style="1" bestFit="1" customWidth="1"/>
    <col min="2" max="2" width="27.25" style="1" bestFit="1" customWidth="1"/>
    <col min="3" max="3" width="13.625" style="1" bestFit="1" customWidth="1"/>
    <col min="4" max="4" width="15.125" style="1" bestFit="1" customWidth="1"/>
    <col min="5" max="5" width="11.125" style="1" customWidth="1"/>
    <col min="6" max="6" width="22.5" style="1" bestFit="1" customWidth="1"/>
    <col min="7" max="7" width="19.5" style="1" bestFit="1" customWidth="1"/>
    <col min="8" max="8" width="9.75" style="1" bestFit="1" customWidth="1"/>
    <col min="9" max="9" width="15.375" style="1" bestFit="1" customWidth="1"/>
    <col min="10" max="10" width="31.125" style="1" bestFit="1" customWidth="1"/>
    <col min="11" max="11" width="12.25" style="1" bestFit="1" customWidth="1"/>
    <col min="12" max="12" width="15.5" style="1" bestFit="1" customWidth="1"/>
    <col min="13" max="16384" width="9" style="1"/>
  </cols>
  <sheetData>
    <row r="1" spans="1:12" x14ac:dyDescent="0.3">
      <c r="A1" s="11" t="s">
        <v>11</v>
      </c>
      <c r="B1" s="13">
        <v>42929</v>
      </c>
    </row>
    <row r="3" spans="1:12" x14ac:dyDescent="0.3">
      <c r="A3" s="11" t="s">
        <v>7</v>
      </c>
      <c r="B3" s="11" t="s">
        <v>8</v>
      </c>
      <c r="C3" s="11" t="s">
        <v>9</v>
      </c>
      <c r="D3" s="11" t="s">
        <v>26</v>
      </c>
      <c r="E3" s="29" t="s">
        <v>25</v>
      </c>
      <c r="F3" s="11" t="s">
        <v>10</v>
      </c>
      <c r="G3" s="16" t="s">
        <v>51</v>
      </c>
      <c r="H3" s="16" t="s">
        <v>13</v>
      </c>
      <c r="I3" s="16" t="s">
        <v>14</v>
      </c>
      <c r="J3" s="16" t="s">
        <v>18</v>
      </c>
      <c r="K3" s="16" t="s">
        <v>0</v>
      </c>
      <c r="L3" s="16" t="s">
        <v>1</v>
      </c>
    </row>
    <row r="4" spans="1:12" x14ac:dyDescent="0.3">
      <c r="A4" s="4" t="s">
        <v>52</v>
      </c>
      <c r="B4" s="4" t="s">
        <v>19</v>
      </c>
      <c r="C4" s="12">
        <v>8800000</v>
      </c>
      <c r="D4" s="12">
        <v>2972972.97</v>
      </c>
      <c r="E4" s="31">
        <f>D4/C4</f>
        <v>0.33783783750000002</v>
      </c>
      <c r="F4" s="4" t="s">
        <v>4</v>
      </c>
      <c r="G4" s="17">
        <f>C4*펀드개요!$B$4</f>
        <v>10440320000</v>
      </c>
      <c r="H4" s="27">
        <v>42849</v>
      </c>
      <c r="I4" s="27">
        <v>42891</v>
      </c>
      <c r="J4" s="28" t="s">
        <v>20</v>
      </c>
      <c r="K4" s="5" t="s">
        <v>17</v>
      </c>
      <c r="L4" s="5" t="s">
        <v>17</v>
      </c>
    </row>
    <row r="5" spans="1:12" x14ac:dyDescent="0.3">
      <c r="A5" s="47" t="s">
        <v>15</v>
      </c>
      <c r="B5" s="48"/>
      <c r="C5" s="18">
        <f>SUM(C4:C4)</f>
        <v>8800000</v>
      </c>
      <c r="D5" s="18">
        <f>SUM(D4:D4)</f>
        <v>2972972.97</v>
      </c>
      <c r="E5" s="18"/>
      <c r="F5" s="4" t="s">
        <v>16</v>
      </c>
      <c r="G5" s="18">
        <f>SUM(G4:G4)</f>
        <v>10440320000</v>
      </c>
      <c r="K5" s="19"/>
      <c r="L5" s="19"/>
    </row>
    <row r="6" spans="1:12" x14ac:dyDescent="0.3">
      <c r="A6" s="4" t="s">
        <v>23</v>
      </c>
      <c r="B6" s="4" t="s">
        <v>5</v>
      </c>
      <c r="C6" s="12">
        <v>200000</v>
      </c>
      <c r="D6" s="12">
        <v>67567.570000000007</v>
      </c>
      <c r="E6" s="31">
        <f>D6/C6</f>
        <v>0.33783785000000005</v>
      </c>
      <c r="F6" s="4" t="s">
        <v>4</v>
      </c>
    </row>
    <row r="7" spans="1:12" x14ac:dyDescent="0.3">
      <c r="A7" s="49" t="s">
        <v>24</v>
      </c>
      <c r="B7" s="50"/>
      <c r="C7" s="18">
        <f>SUM(C4:C4,C6:C6)</f>
        <v>9000000</v>
      </c>
      <c r="D7" s="18">
        <f>SUM(D4:D4,D6:D6)</f>
        <v>3040540.54</v>
      </c>
      <c r="E7" s="31">
        <f>D7/C7</f>
        <v>0.33783783777777776</v>
      </c>
      <c r="F7" s="4"/>
    </row>
  </sheetData>
  <mergeCells count="2">
    <mergeCell ref="A5:B5"/>
    <mergeCell ref="A7:B7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펀드개요</vt:lpstr>
      <vt:lpstr>CC No.2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dpark</dc:creator>
  <cp:lastModifiedBy>dpark</cp:lastModifiedBy>
  <dcterms:created xsi:type="dcterms:W3CDTF">2017-04-21T00:32:20Z</dcterms:created>
  <dcterms:modified xsi:type="dcterms:W3CDTF">2017-07-13T09:06:24Z</dcterms:modified>
</cp:coreProperties>
</file>