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izard\Desktop\"/>
    </mc:Choice>
  </mc:AlternateContent>
  <bookViews>
    <workbookView xWindow="0" yWindow="0" windowWidth="28800" windowHeight="12555" tabRatio="725" firstSheet="1" activeTab="7"/>
  </bookViews>
  <sheets>
    <sheet name="투자내역(펀드)" sheetId="1" r:id="rId1"/>
    <sheet name="투자내역(기업)" sheetId="12" r:id="rId2"/>
    <sheet name="공동투자내역(1231)" sheetId="4" r:id="rId3"/>
    <sheet name="VC 투자(80억 이상)(1231)" sheetId="5" r:id="rId4"/>
    <sheet name="PE(100억이상)(1231)" sheetId="6" r:id="rId5"/>
    <sheet name="해외투자(1231)" sheetId="7" r:id="rId6"/>
    <sheet name="중견, 대기업(1231)" sheetId="8" r:id="rId7"/>
    <sheet name="배분현황" sheetId="10" r:id="rId8"/>
    <sheet name="운용수익률" sheetId="11" r:id="rId9"/>
  </sheets>
  <definedNames>
    <definedName name="_xlnm._FilterDatabase" localSheetId="3" hidden="1">'VC 투자(80억 이상)(1231)'!$A$3:$D$3</definedName>
    <definedName name="_xlnm._FilterDatabase" localSheetId="2" hidden="1">'공동투자내역(1231)'!$A$3:$D$3</definedName>
    <definedName name="_xlnm._FilterDatabase" localSheetId="6" hidden="1">'중견, 대기업(1231)'!$A$4:$W$4</definedName>
    <definedName name="_xlnm._FilterDatabase" localSheetId="5" hidden="1">'해외투자(1231)'!$A$3:$E$3</definedName>
    <definedName name="_xlnm.Print_Area" localSheetId="4">'PE(100억이상)(1231)'!#REF!</definedName>
    <definedName name="_xlnm.Print_Area" localSheetId="3">'VC 투자(80억 이상)(1231)'!$A$3:$E$18</definedName>
    <definedName name="_xlnm.Print_Area" localSheetId="2">'공동투자내역(1231)'!$A$3:$E$240</definedName>
    <definedName name="_xlnm.Print_Area" localSheetId="7">배분현황!$A$1:$J$69</definedName>
    <definedName name="_xlnm.Print_Area" localSheetId="8">운용수익률!$A$1:$K$86</definedName>
    <definedName name="_xlnm.Print_Area" localSheetId="6">'중견, 대기업(1231)'!$A$1:$G$21</definedName>
    <definedName name="_xlnm.Print_Area" localSheetId="5">'해외투자(1231)'!$A$1:$K$51</definedName>
    <definedName name="_xlnm.Print_Titles" localSheetId="7">배분현황!$3:$3</definedName>
    <definedName name="_xlnm.Print_Titles" localSheetId="8">운용수익률!$3:$4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6" i="6" l="1"/>
  <c r="C83" i="6"/>
  <c r="C80" i="6"/>
  <c r="C77" i="6"/>
  <c r="C74" i="6"/>
  <c r="C71" i="6"/>
  <c r="C68" i="6"/>
  <c r="D13" i="5" l="1"/>
  <c r="C13" i="5"/>
  <c r="D9" i="5"/>
  <c r="C9" i="5"/>
  <c r="C17" i="5" s="1"/>
  <c r="C24" i="12"/>
  <c r="D20" i="12"/>
  <c r="D18" i="12"/>
  <c r="D14" i="12"/>
  <c r="J85" i="11" l="1"/>
  <c r="G85" i="11"/>
  <c r="K85" i="11" s="1"/>
  <c r="K84" i="11"/>
  <c r="J84" i="11"/>
  <c r="G84" i="11"/>
  <c r="J83" i="11"/>
  <c r="I83" i="11"/>
  <c r="H83" i="11"/>
  <c r="F83" i="11"/>
  <c r="G83" i="11" s="1"/>
  <c r="E83" i="11"/>
  <c r="D83" i="11"/>
  <c r="J82" i="11"/>
  <c r="G82" i="11"/>
  <c r="J81" i="11"/>
  <c r="G81" i="11"/>
  <c r="I80" i="11"/>
  <c r="H80" i="11"/>
  <c r="F80" i="11"/>
  <c r="E80" i="11"/>
  <c r="D80" i="11"/>
  <c r="J79" i="11"/>
  <c r="G79" i="11"/>
  <c r="G80" i="11" s="1"/>
  <c r="J78" i="11"/>
  <c r="G78" i="11"/>
  <c r="J77" i="11"/>
  <c r="K77" i="11" s="1"/>
  <c r="G77" i="11"/>
  <c r="J76" i="11"/>
  <c r="G76" i="11"/>
  <c r="K76" i="11" s="1"/>
  <c r="I75" i="11"/>
  <c r="H75" i="11"/>
  <c r="H86" i="11" s="1"/>
  <c r="F75" i="11"/>
  <c r="E75" i="11"/>
  <c r="D75" i="11"/>
  <c r="D86" i="11" s="1"/>
  <c r="J74" i="11"/>
  <c r="G74" i="11"/>
  <c r="K74" i="11" s="1"/>
  <c r="K73" i="11"/>
  <c r="J73" i="11"/>
  <c r="G73" i="11"/>
  <c r="J72" i="11"/>
  <c r="G72" i="11"/>
  <c r="G75" i="11" s="1"/>
  <c r="I71" i="11"/>
  <c r="I86" i="11" s="1"/>
  <c r="H71" i="11"/>
  <c r="F71" i="11"/>
  <c r="E71" i="11"/>
  <c r="D71" i="11"/>
  <c r="J70" i="11"/>
  <c r="J71" i="11" s="1"/>
  <c r="G70" i="11"/>
  <c r="K70" i="11" s="1"/>
  <c r="J69" i="11"/>
  <c r="G69" i="11"/>
  <c r="K69" i="11" s="1"/>
  <c r="K68" i="11"/>
  <c r="J68" i="11"/>
  <c r="G68" i="11"/>
  <c r="J67" i="11"/>
  <c r="G67" i="11"/>
  <c r="E66" i="11"/>
  <c r="I65" i="11"/>
  <c r="H65" i="11"/>
  <c r="F65" i="11"/>
  <c r="E65" i="11"/>
  <c r="G65" i="11" s="1"/>
  <c r="D65" i="11"/>
  <c r="J64" i="11"/>
  <c r="G64" i="11"/>
  <c r="K64" i="11" s="1"/>
  <c r="J63" i="11"/>
  <c r="G63" i="11"/>
  <c r="K63" i="11" s="1"/>
  <c r="K62" i="11"/>
  <c r="J62" i="11"/>
  <c r="G62" i="11"/>
  <c r="J61" i="11"/>
  <c r="G61" i="11"/>
  <c r="I60" i="11"/>
  <c r="J60" i="11" s="1"/>
  <c r="H60" i="11"/>
  <c r="F60" i="11"/>
  <c r="E60" i="11"/>
  <c r="G60" i="11" s="1"/>
  <c r="K60" i="11" s="1"/>
  <c r="D60" i="11"/>
  <c r="J59" i="11"/>
  <c r="G59" i="11"/>
  <c r="K59" i="11" s="1"/>
  <c r="J58" i="11"/>
  <c r="G58" i="11"/>
  <c r="K58" i="11" s="1"/>
  <c r="K57" i="11"/>
  <c r="J57" i="11"/>
  <c r="G57" i="11"/>
  <c r="J56" i="11"/>
  <c r="K56" i="11" s="1"/>
  <c r="G56" i="11"/>
  <c r="I55" i="11"/>
  <c r="J55" i="11" s="1"/>
  <c r="H55" i="11"/>
  <c r="F55" i="11"/>
  <c r="E55" i="11"/>
  <c r="G55" i="11" s="1"/>
  <c r="D55" i="11"/>
  <c r="J54" i="11"/>
  <c r="G54" i="11"/>
  <c r="K54" i="11" s="1"/>
  <c r="J53" i="11"/>
  <c r="G53" i="11"/>
  <c r="K53" i="11" s="1"/>
  <c r="K52" i="11"/>
  <c r="J52" i="11"/>
  <c r="G52" i="11"/>
  <c r="J51" i="11"/>
  <c r="K51" i="11" s="1"/>
  <c r="G51" i="11"/>
  <c r="J50" i="11"/>
  <c r="G50" i="11"/>
  <c r="K50" i="11" s="1"/>
  <c r="J49" i="11"/>
  <c r="G49" i="11"/>
  <c r="K49" i="11" s="1"/>
  <c r="K48" i="11"/>
  <c r="J48" i="11"/>
  <c r="G48" i="11"/>
  <c r="J47" i="11"/>
  <c r="I47" i="11"/>
  <c r="H47" i="11"/>
  <c r="H66" i="11" s="1"/>
  <c r="F47" i="11"/>
  <c r="F66" i="11" s="1"/>
  <c r="E47" i="11"/>
  <c r="D47" i="11"/>
  <c r="D66" i="11" s="1"/>
  <c r="J46" i="11"/>
  <c r="K46" i="11" s="1"/>
  <c r="G46" i="11"/>
  <c r="J45" i="11"/>
  <c r="G45" i="11"/>
  <c r="J44" i="11"/>
  <c r="G44" i="11"/>
  <c r="K44" i="11" s="1"/>
  <c r="K43" i="11"/>
  <c r="J43" i="11"/>
  <c r="G43" i="11"/>
  <c r="J42" i="11"/>
  <c r="G42" i="11"/>
  <c r="I40" i="11"/>
  <c r="J40" i="11" s="1"/>
  <c r="H40" i="11"/>
  <c r="F40" i="11"/>
  <c r="E40" i="11"/>
  <c r="G40" i="11" s="1"/>
  <c r="D40" i="11"/>
  <c r="J39" i="11"/>
  <c r="G39" i="11"/>
  <c r="J38" i="11"/>
  <c r="G38" i="11"/>
  <c r="K38" i="11" s="1"/>
  <c r="K37" i="11"/>
  <c r="J37" i="11"/>
  <c r="G37" i="11"/>
  <c r="J36" i="11"/>
  <c r="K36" i="11" s="1"/>
  <c r="G36" i="11"/>
  <c r="J35" i="11"/>
  <c r="G35" i="11"/>
  <c r="K35" i="11" s="1"/>
  <c r="J34" i="11"/>
  <c r="G34" i="11"/>
  <c r="K34" i="11" s="1"/>
  <c r="K33" i="11"/>
  <c r="J33" i="11"/>
  <c r="G33" i="11"/>
  <c r="J32" i="11"/>
  <c r="K32" i="11" s="1"/>
  <c r="G32" i="11"/>
  <c r="J31" i="11"/>
  <c r="G31" i="11"/>
  <c r="J30" i="11"/>
  <c r="G30" i="11"/>
  <c r="K30" i="11" s="1"/>
  <c r="K29" i="11"/>
  <c r="J29" i="11"/>
  <c r="G29" i="11"/>
  <c r="J28" i="11"/>
  <c r="I28" i="11"/>
  <c r="H28" i="11"/>
  <c r="F28" i="11"/>
  <c r="G28" i="11" s="1"/>
  <c r="K28" i="11" s="1"/>
  <c r="E28" i="11"/>
  <c r="D28" i="11"/>
  <c r="J27" i="11"/>
  <c r="K27" i="11" s="1"/>
  <c r="G27" i="11"/>
  <c r="J26" i="11"/>
  <c r="G26" i="11"/>
  <c r="K26" i="11" s="1"/>
  <c r="J25" i="11"/>
  <c r="G25" i="11"/>
  <c r="K25" i="11" s="1"/>
  <c r="K24" i="11"/>
  <c r="J24" i="11"/>
  <c r="G24" i="11"/>
  <c r="J23" i="11"/>
  <c r="K23" i="11" s="1"/>
  <c r="G23" i="11"/>
  <c r="J22" i="11"/>
  <c r="G22" i="11"/>
  <c r="I21" i="11"/>
  <c r="H21" i="11"/>
  <c r="J21" i="11" s="1"/>
  <c r="F21" i="11"/>
  <c r="E21" i="11"/>
  <c r="G21" i="11" s="1"/>
  <c r="D21" i="11"/>
  <c r="J20" i="11"/>
  <c r="G20" i="11"/>
  <c r="K20" i="11" s="1"/>
  <c r="K19" i="11"/>
  <c r="J19" i="11"/>
  <c r="G19" i="11"/>
  <c r="K18" i="11"/>
  <c r="J18" i="11"/>
  <c r="G18" i="11"/>
  <c r="I17" i="11"/>
  <c r="J17" i="11" s="1"/>
  <c r="H17" i="11"/>
  <c r="F17" i="11"/>
  <c r="E17" i="11"/>
  <c r="G17" i="11" s="1"/>
  <c r="D17" i="11"/>
  <c r="J16" i="11"/>
  <c r="G16" i="11"/>
  <c r="K16" i="11" s="1"/>
  <c r="J15" i="11"/>
  <c r="G15" i="11"/>
  <c r="K15" i="11" s="1"/>
  <c r="I14" i="11"/>
  <c r="H14" i="11"/>
  <c r="J14" i="11" s="1"/>
  <c r="G14" i="11"/>
  <c r="K14" i="11" s="1"/>
  <c r="F14" i="11"/>
  <c r="E14" i="11"/>
  <c r="D14" i="11"/>
  <c r="K13" i="11"/>
  <c r="J13" i="11"/>
  <c r="G13" i="11"/>
  <c r="J12" i="11"/>
  <c r="K12" i="11" s="1"/>
  <c r="G12" i="11"/>
  <c r="I11" i="11"/>
  <c r="J11" i="11" s="1"/>
  <c r="J41" i="11" s="1"/>
  <c r="H11" i="11"/>
  <c r="H41" i="11" s="1"/>
  <c r="H5" i="11" s="1"/>
  <c r="F11" i="11"/>
  <c r="E11" i="11"/>
  <c r="G11" i="11" s="1"/>
  <c r="D11" i="11"/>
  <c r="D41" i="11" s="1"/>
  <c r="J10" i="11"/>
  <c r="G10" i="11"/>
  <c r="J9" i="11"/>
  <c r="G9" i="11"/>
  <c r="K9" i="11" s="1"/>
  <c r="K8" i="11"/>
  <c r="J8" i="11"/>
  <c r="G8" i="11"/>
  <c r="J7" i="11"/>
  <c r="K7" i="11" s="1"/>
  <c r="G7" i="11"/>
  <c r="J6" i="11"/>
  <c r="G6" i="11"/>
  <c r="K6" i="11" s="1"/>
  <c r="I69" i="10"/>
  <c r="H69" i="10"/>
  <c r="G69" i="10"/>
  <c r="F69" i="10"/>
  <c r="E69" i="10"/>
  <c r="D69" i="10"/>
  <c r="B69" i="10"/>
  <c r="J69" i="10" s="1"/>
  <c r="J68" i="10"/>
  <c r="J67" i="10"/>
  <c r="J66" i="10"/>
  <c r="J65" i="10"/>
  <c r="J64" i="10"/>
  <c r="J63" i="10"/>
  <c r="J62" i="10"/>
  <c r="J61" i="10"/>
  <c r="J60" i="10"/>
  <c r="J59" i="10"/>
  <c r="J58" i="10"/>
  <c r="J57" i="10"/>
  <c r="J56" i="10"/>
  <c r="J55" i="10"/>
  <c r="J54" i="10"/>
  <c r="J53" i="10"/>
  <c r="J52" i="10"/>
  <c r="J51" i="10"/>
  <c r="J50" i="10"/>
  <c r="J49" i="10"/>
  <c r="J48" i="10"/>
  <c r="J47" i="10"/>
  <c r="J46" i="10"/>
  <c r="J45" i="10"/>
  <c r="J44" i="10"/>
  <c r="J43" i="10"/>
  <c r="J42" i="10"/>
  <c r="J41" i="10"/>
  <c r="J40" i="10"/>
  <c r="J39" i="10"/>
  <c r="J38" i="10"/>
  <c r="J37" i="10"/>
  <c r="J36" i="10"/>
  <c r="J35" i="10"/>
  <c r="J34" i="10"/>
  <c r="J33" i="10"/>
  <c r="J32" i="10"/>
  <c r="J31" i="10"/>
  <c r="J30" i="10"/>
  <c r="J29" i="10"/>
  <c r="J28" i="10"/>
  <c r="J27" i="10"/>
  <c r="J26" i="10"/>
  <c r="J25" i="10"/>
  <c r="J24" i="10"/>
  <c r="J23" i="10"/>
  <c r="J22" i="10"/>
  <c r="J21" i="10"/>
  <c r="J20" i="10"/>
  <c r="J19" i="10"/>
  <c r="J18" i="10"/>
  <c r="J17" i="10"/>
  <c r="J16" i="10"/>
  <c r="J15" i="10"/>
  <c r="J14" i="10"/>
  <c r="J13" i="10"/>
  <c r="J12" i="10"/>
  <c r="J11" i="10"/>
  <c r="J10" i="10"/>
  <c r="J9" i="10"/>
  <c r="J8" i="10"/>
  <c r="J7" i="10"/>
  <c r="J6" i="10"/>
  <c r="J5" i="10"/>
  <c r="D5" i="11" l="1"/>
  <c r="F41" i="11"/>
  <c r="J66" i="11"/>
  <c r="J65" i="11"/>
  <c r="K61" i="11"/>
  <c r="K67" i="11"/>
  <c r="K17" i="11"/>
  <c r="I41" i="11"/>
  <c r="K42" i="11"/>
  <c r="K55" i="11"/>
  <c r="K65" i="11"/>
  <c r="G41" i="11"/>
  <c r="K41" i="11" s="1"/>
  <c r="K11" i="11"/>
  <c r="K40" i="11"/>
  <c r="I66" i="11"/>
  <c r="F86" i="11"/>
  <c r="J75" i="11"/>
  <c r="J86" i="11" s="1"/>
  <c r="K72" i="11"/>
  <c r="J80" i="11"/>
  <c r="G71" i="11"/>
  <c r="K71" i="11" s="1"/>
  <c r="E86" i="11"/>
  <c r="K83" i="11"/>
  <c r="K10" i="11"/>
  <c r="K21" i="11"/>
  <c r="K22" i="11"/>
  <c r="K31" i="11"/>
  <c r="K39" i="11"/>
  <c r="E41" i="11"/>
  <c r="K45" i="11"/>
  <c r="G47" i="11"/>
  <c r="K80" i="11"/>
  <c r="E5" i="11" l="1"/>
  <c r="G5" i="11" s="1"/>
  <c r="F5" i="11"/>
  <c r="G86" i="11"/>
  <c r="K86" i="11" s="1"/>
  <c r="K75" i="11"/>
  <c r="I5" i="11"/>
  <c r="J5" i="11" s="1"/>
  <c r="G66" i="11"/>
  <c r="K66" i="11" s="1"/>
  <c r="K47" i="11"/>
  <c r="K5" i="11" l="1"/>
  <c r="D21" i="8" l="1"/>
  <c r="D15" i="8"/>
  <c r="C7" i="8"/>
  <c r="C52" i="7"/>
  <c r="D50" i="7"/>
  <c r="D49" i="7"/>
  <c r="D48" i="7"/>
  <c r="D44" i="7"/>
  <c r="D43" i="7"/>
  <c r="J17" i="7" s="1"/>
  <c r="D40" i="7"/>
  <c r="D39" i="7"/>
  <c r="D38" i="7"/>
  <c r="D36" i="7"/>
  <c r="D33" i="7"/>
  <c r="D31" i="7"/>
  <c r="D25" i="7"/>
  <c r="D20" i="7"/>
  <c r="I18" i="7"/>
  <c r="I13" i="7"/>
  <c r="J12" i="7"/>
  <c r="J11" i="7"/>
  <c r="J10" i="7"/>
  <c r="J9" i="7"/>
  <c r="J8" i="7"/>
  <c r="J7" i="7"/>
  <c r="J6" i="7"/>
  <c r="J5" i="7"/>
  <c r="J4" i="7"/>
  <c r="J13" i="7" s="1"/>
  <c r="D4" i="7"/>
  <c r="J16" i="7" s="1"/>
  <c r="J18" i="7" s="1"/>
  <c r="C63" i="6"/>
  <c r="C87" i="6" s="1"/>
  <c r="D16" i="5"/>
  <c r="D15" i="5"/>
  <c r="D14" i="5"/>
  <c r="D256" i="4"/>
  <c r="H255" i="4"/>
  <c r="H254" i="4"/>
  <c r="H253" i="4"/>
  <c r="D250" i="4"/>
  <c r="D246" i="4"/>
  <c r="D251" i="4" s="1"/>
  <c r="C243" i="4"/>
  <c r="D236" i="4"/>
  <c r="D234" i="4"/>
  <c r="D232" i="4"/>
  <c r="D230" i="4"/>
  <c r="D228" i="4"/>
  <c r="D226" i="4"/>
  <c r="G234" i="4" s="1"/>
  <c r="D224" i="4"/>
  <c r="D222" i="4"/>
  <c r="D220" i="4"/>
  <c r="D218" i="4"/>
  <c r="D216" i="4"/>
  <c r="D214" i="4"/>
  <c r="D212" i="4"/>
  <c r="D210" i="4"/>
  <c r="D208" i="4"/>
  <c r="D206" i="4"/>
  <c r="D204" i="4"/>
  <c r="D202" i="4"/>
  <c r="D200" i="4"/>
  <c r="D198" i="4"/>
  <c r="D196" i="4"/>
  <c r="D194" i="4"/>
  <c r="D192" i="4"/>
  <c r="D190" i="4"/>
  <c r="D188" i="4"/>
  <c r="D186" i="4"/>
  <c r="D184" i="4"/>
  <c r="D182" i="4"/>
  <c r="D180" i="4"/>
  <c r="D178" i="4"/>
  <c r="D176" i="4"/>
  <c r="D174" i="4"/>
  <c r="D172" i="4"/>
  <c r="D170" i="4"/>
  <c r="D168" i="4"/>
  <c r="D166" i="4"/>
  <c r="D164" i="4"/>
  <c r="D162" i="4"/>
  <c r="D160" i="4"/>
  <c r="D158" i="4"/>
  <c r="D156" i="4"/>
  <c r="D154" i="4"/>
  <c r="D152" i="4"/>
  <c r="G236" i="4" s="1"/>
  <c r="D150" i="4"/>
  <c r="D148" i="4"/>
  <c r="D146" i="4"/>
  <c r="D144" i="4"/>
  <c r="D142" i="4"/>
  <c r="D140" i="4"/>
  <c r="D138" i="4"/>
  <c r="D136" i="4"/>
  <c r="D134" i="4"/>
  <c r="D132" i="4"/>
  <c r="D130" i="4"/>
  <c r="D128" i="4"/>
  <c r="D126" i="4"/>
  <c r="D124" i="4"/>
  <c r="D122" i="4"/>
  <c r="D120" i="4"/>
  <c r="D118" i="4"/>
  <c r="D116" i="4"/>
  <c r="D114" i="4"/>
  <c r="D112" i="4"/>
  <c r="D110" i="4"/>
  <c r="D108" i="4"/>
  <c r="D106" i="4"/>
  <c r="D104" i="4"/>
  <c r="D102" i="4"/>
  <c r="D100" i="4"/>
  <c r="D98" i="4"/>
  <c r="D96" i="4"/>
  <c r="D94" i="4"/>
  <c r="D92" i="4"/>
  <c r="D90" i="4"/>
  <c r="D88" i="4"/>
  <c r="D86" i="4"/>
  <c r="D84" i="4"/>
  <c r="D82" i="4"/>
  <c r="D238" i="4" s="1"/>
  <c r="D77" i="4"/>
  <c r="D74" i="4"/>
  <c r="D71" i="4"/>
  <c r="D68" i="4"/>
  <c r="D65" i="4"/>
  <c r="D62" i="4"/>
  <c r="D59" i="4"/>
  <c r="D56" i="4"/>
  <c r="D53" i="4"/>
  <c r="D50" i="4"/>
  <c r="D47" i="4"/>
  <c r="D44" i="4"/>
  <c r="D41" i="4"/>
  <c r="D38" i="4"/>
  <c r="D35" i="4"/>
  <c r="D32" i="4"/>
  <c r="D29" i="4"/>
  <c r="D80" i="4" s="1"/>
  <c r="D23" i="4"/>
  <c r="D19" i="4"/>
  <c r="D15" i="4"/>
  <c r="D11" i="4"/>
  <c r="D27" i="4" s="1"/>
  <c r="F27" i="4" s="1"/>
  <c r="D4" i="4"/>
  <c r="D9" i="4" s="1"/>
  <c r="C21" i="1"/>
  <c r="D19" i="1"/>
  <c r="D18" i="1"/>
  <c r="D17" i="1"/>
  <c r="D16" i="1"/>
  <c r="D15" i="1"/>
  <c r="D21" i="1" s="1"/>
  <c r="C12" i="1"/>
  <c r="C23" i="1" s="1"/>
  <c r="D10" i="1"/>
  <c r="D9" i="1"/>
  <c r="D8" i="1"/>
  <c r="D7" i="1"/>
  <c r="D6" i="1"/>
  <c r="D5" i="1"/>
  <c r="D12" i="1" s="1"/>
  <c r="D23" i="1" s="1"/>
  <c r="D17" i="5" l="1"/>
  <c r="D240" i="4"/>
  <c r="F80" i="4"/>
  <c r="F249" i="4"/>
</calcChain>
</file>

<file path=xl/comments1.xml><?xml version="1.0" encoding="utf-8"?>
<comments xmlns="http://schemas.openxmlformats.org/spreadsheetml/2006/main">
  <authors>
    <author>francis</author>
  </authors>
  <commentList>
    <comment ref="C20" authorId="0" shapeId="0">
      <text>
        <r>
          <rPr>
            <b/>
            <sz val="9"/>
            <color indexed="81"/>
            <rFont val="돋움"/>
            <family val="3"/>
            <charset val="129"/>
          </rPr>
          <t>프로젝트투자</t>
        </r>
        <r>
          <rPr>
            <b/>
            <sz val="9"/>
            <color indexed="81"/>
            <rFont val="Tahoma"/>
            <family val="2"/>
          </rPr>
          <t xml:space="preserve"> 15</t>
        </r>
        <r>
          <rPr>
            <b/>
            <sz val="9"/>
            <color indexed="81"/>
            <rFont val="돋움"/>
            <family val="3"/>
            <charset val="129"/>
          </rPr>
          <t>억</t>
        </r>
      </text>
    </comment>
    <comment ref="A35" authorId="0" shapeId="0">
      <text>
        <r>
          <rPr>
            <b/>
            <sz val="9"/>
            <color indexed="81"/>
            <rFont val="돋움"/>
            <family val="3"/>
            <charset val="129"/>
          </rPr>
          <t>㈜에이에스티지</t>
        </r>
        <r>
          <rPr>
            <b/>
            <sz val="9"/>
            <color indexed="81"/>
            <rFont val="Tahoma"/>
            <family val="2"/>
          </rPr>
          <t xml:space="preserve"> / </t>
        </r>
        <r>
          <rPr>
            <b/>
            <sz val="9"/>
            <color indexed="81"/>
            <rFont val="돋움"/>
            <family val="3"/>
            <charset val="129"/>
          </rPr>
          <t>에이에스티지</t>
        </r>
        <r>
          <rPr>
            <b/>
            <sz val="9"/>
            <color indexed="81"/>
            <rFont val="Tahoma"/>
            <family val="2"/>
          </rPr>
          <t xml:space="preserve"> FFMS CHECK</t>
        </r>
      </text>
    </comment>
    <comment ref="A138" authorId="0" shapeId="0">
      <text>
        <r>
          <rPr>
            <b/>
            <sz val="9"/>
            <color indexed="81"/>
            <rFont val="Tahoma"/>
            <family val="2"/>
          </rPr>
          <t xml:space="preserve">FFMS : </t>
        </r>
        <r>
          <rPr>
            <b/>
            <sz val="9"/>
            <color indexed="81"/>
            <rFont val="돋움"/>
            <family val="3"/>
            <charset val="129"/>
          </rPr>
          <t>㈜에스티유니타스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주식회사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에스티유니타스</t>
        </r>
      </text>
    </comment>
  </commentList>
</comments>
</file>

<file path=xl/comments2.xml><?xml version="1.0" encoding="utf-8"?>
<comments xmlns="http://schemas.openxmlformats.org/spreadsheetml/2006/main">
  <authors>
    <author>P</author>
  </authors>
  <commentList>
    <comment ref="C7" authorId="0" shapeId="0">
      <text>
        <r>
          <rPr>
            <b/>
            <sz val="9"/>
            <color indexed="81"/>
            <rFont val="돋움"/>
            <family val="3"/>
            <charset val="129"/>
          </rPr>
          <t>포세이돈</t>
        </r>
        <r>
          <rPr>
            <b/>
            <sz val="9"/>
            <color indexed="81"/>
            <rFont val="Tahoma"/>
            <family val="2"/>
          </rPr>
          <t xml:space="preserve"> 2015 </t>
        </r>
        <r>
          <rPr>
            <b/>
            <sz val="9"/>
            <color indexed="81"/>
            <rFont val="돋움"/>
            <family val="3"/>
            <charset val="129"/>
          </rPr>
          <t xml:space="preserve">유한회사
</t>
        </r>
        <r>
          <rPr>
            <b/>
            <sz val="9"/>
            <color indexed="81"/>
            <rFont val="Tahoma"/>
            <family val="2"/>
          </rPr>
          <t xml:space="preserve">(PEF 480 + </t>
        </r>
        <r>
          <rPr>
            <b/>
            <sz val="9"/>
            <color indexed="81"/>
            <rFont val="돋움"/>
            <family val="3"/>
            <charset val="129"/>
          </rPr>
          <t>레버리지</t>
        </r>
        <r>
          <rPr>
            <b/>
            <sz val="9"/>
            <color indexed="81"/>
            <rFont val="Tahoma"/>
            <family val="2"/>
          </rPr>
          <t xml:space="preserve">  650)</t>
        </r>
      </text>
    </comment>
  </commentList>
</comments>
</file>

<file path=xl/sharedStrings.xml><?xml version="1.0" encoding="utf-8"?>
<sst xmlns="http://schemas.openxmlformats.org/spreadsheetml/2006/main" count="1104" uniqueCount="587">
  <si>
    <t>펀드명</t>
  </si>
  <si>
    <t>기업명</t>
  </si>
  <si>
    <t>투자금액</t>
  </si>
  <si>
    <t>사업내용</t>
  </si>
  <si>
    <t>현대기술투자수소펀드</t>
  </si>
  <si>
    <t>(주)코멤텍</t>
  </si>
  <si>
    <t>에빅스젠</t>
  </si>
  <si>
    <t xml:space="preserve"> 의학 및 약학 연구개발업</t>
  </si>
  <si>
    <t>디지탈엣지</t>
  </si>
  <si>
    <t/>
  </si>
  <si>
    <t>엘앤제이</t>
  </si>
  <si>
    <t xml:space="preserve"> 코르크 제품 제조업</t>
  </si>
  <si>
    <t>제이카</t>
  </si>
  <si>
    <t>퍼스트바이오테라퓨틱스</t>
  </si>
  <si>
    <t>펀드</t>
    <phoneticPr fontId="3" type="noConversion"/>
  </si>
  <si>
    <t>GLF</t>
    <phoneticPr fontId="3" type="noConversion"/>
  </si>
  <si>
    <t>벤처펀드 계</t>
    <phoneticPr fontId="3" type="noConversion"/>
  </si>
  <si>
    <t>프리미어 성장전략 M&amp;A 사모투자합자회사</t>
  </si>
  <si>
    <t>(주)엑스엑스엘</t>
  </si>
  <si>
    <t xml:space="preserve"> 근무복 작업복 및 유사의복 제조업</t>
  </si>
  <si>
    <t>(주)민앤지</t>
  </si>
  <si>
    <t xml:space="preserve"> 그외기타정보서비스업</t>
  </si>
  <si>
    <t>글로벌텍스프리</t>
  </si>
  <si>
    <t>세틀뱅크(주)</t>
  </si>
  <si>
    <t>주식회사 코렌텍</t>
  </si>
  <si>
    <t>PEF 계</t>
    <phoneticPr fontId="3" type="noConversion"/>
  </si>
  <si>
    <t>. . . . .</t>
    <phoneticPr fontId="3" type="noConversion"/>
  </si>
  <si>
    <t>합계</t>
    <phoneticPr fontId="3" type="noConversion"/>
  </si>
  <si>
    <t>(주)KTH아시아</t>
  </si>
  <si>
    <t>2014 성장사다리-IMM 벤처펀드</t>
  </si>
  <si>
    <t xml:space="preserve"> 화장품 제조업</t>
  </si>
  <si>
    <t>(주)강스템바이오텍</t>
  </si>
  <si>
    <t>에이티넘고성장기업투자조합</t>
  </si>
  <si>
    <t>(주)거흥산업</t>
  </si>
  <si>
    <t>제이케이엘 제7호 성장전략 M&amp;A 2014 사모투자전문회사</t>
  </si>
  <si>
    <t xml:space="preserve"> 건축설계 및 관련 서비스업</t>
  </si>
  <si>
    <t>(주)국동</t>
  </si>
  <si>
    <t>나우턴어라운드성장사다리펀드1호</t>
  </si>
  <si>
    <t xml:space="preserve"> 셔츠 및 체육복 제조업</t>
  </si>
  <si>
    <t>(주)나노브릭</t>
  </si>
  <si>
    <t>2014송현성장사다리2호(스타트업)투자조합</t>
  </si>
  <si>
    <t xml:space="preserve"> 그외 기타 전자부품 제조업</t>
  </si>
  <si>
    <t>(주)네시삼십삼분</t>
  </si>
  <si>
    <t>캡스톤 4호 성장사다리 투자조합</t>
  </si>
  <si>
    <t>(주)네오랩컨버전스</t>
  </si>
  <si>
    <t>2014 SV-성장사다리 Gap Coverage 펀드</t>
  </si>
  <si>
    <t xml:space="preserve"> 기타 무선 통신장비 제조업</t>
  </si>
  <si>
    <t>(주)네추럴에프앤피</t>
  </si>
  <si>
    <t>SBI-성장사다리 코넥스활성화펀드</t>
  </si>
  <si>
    <t xml:space="preserve"> 기타 가공식품 도매업</t>
  </si>
  <si>
    <t>SGI 퍼스트펭귄 스타트업 펀드</t>
    <phoneticPr fontId="3" type="noConversion"/>
  </si>
  <si>
    <t>(주)넥스트매치</t>
  </si>
  <si>
    <t>POSCO-IDV 성장사다리 IP펀드</t>
  </si>
  <si>
    <t xml:space="preserve"> 데이터베이스 및 온라인정보 제공업</t>
  </si>
  <si>
    <t>알바트로스 스타트업 성장사다리펀드</t>
  </si>
  <si>
    <t>(주)노바렉스</t>
  </si>
  <si>
    <t xml:space="preserve"> 건강기능식품제조업</t>
  </si>
  <si>
    <t>(주)노바칩스</t>
  </si>
  <si>
    <t>스톤브릿지-이노베이션쿼터 투자조합</t>
  </si>
  <si>
    <t xml:space="preserve"> 다이오드 트랜지스터 및 유사 반도체소자 제조업</t>
  </si>
  <si>
    <t>(주)노보믹스메디텍</t>
  </si>
  <si>
    <t>파트너스6호투자조합</t>
  </si>
  <si>
    <t>파트너스제4호Growth투자조합</t>
  </si>
  <si>
    <t>KTBN 7호 벤처투자조합</t>
  </si>
  <si>
    <t>성장사다리비엔에이치스타트업투자조합</t>
  </si>
  <si>
    <t>온라인모바일게임소프트웨어개발및공급업</t>
    <phoneticPr fontId="3" type="noConversion"/>
  </si>
  <si>
    <t>(주)노터스 (한국동물의과학연구소)</t>
    <phoneticPr fontId="3" type="noConversion"/>
  </si>
  <si>
    <t>&lt;투자내역 : 펀드&gt;</t>
    <phoneticPr fontId="3" type="noConversion"/>
  </si>
  <si>
    <t>(주)로코조이인터내셔널</t>
  </si>
  <si>
    <t>컴퍼니케이 스타트업 윈윈펀드</t>
  </si>
  <si>
    <t>퀄컴-CKP 모바일 생태계 상생펀드</t>
  </si>
  <si>
    <t>2013코오롱-성장사다리스타트업투자조합</t>
  </si>
  <si>
    <t>글로벌성장지원투자조합</t>
  </si>
  <si>
    <t>DSC드림제4호성장사다리조합</t>
  </si>
  <si>
    <t>(주)쏠리드</t>
  </si>
  <si>
    <t>메디치2014의2스타트업펀드</t>
  </si>
  <si>
    <t>(주)옵토레인</t>
  </si>
  <si>
    <t>SGI 퍼스트펭귄 스타트업 펀드</t>
  </si>
  <si>
    <t>2014 IMM ICT 벤처펀드</t>
  </si>
  <si>
    <t>(주)지2터치</t>
  </si>
  <si>
    <t>(주)지슨</t>
  </si>
  <si>
    <t>송현 K-크라우드 펀드</t>
  </si>
  <si>
    <t>2014솔리더스성장사다리스타트업펀드</t>
  </si>
  <si>
    <t>GCT Semiconductor</t>
  </si>
  <si>
    <t>STIC Private Equity Fund III L.P.</t>
  </si>
  <si>
    <t>데스틴파워(주)</t>
  </si>
  <si>
    <t>2013코오롱-성장사다리 스타트업 투자조합</t>
  </si>
  <si>
    <t>네오플럭스 기술가치평가 투자조합</t>
  </si>
  <si>
    <t>한국투자미래성장벤처펀드제22호</t>
  </si>
  <si>
    <t>알에프에이치아이씨(주)</t>
  </si>
  <si>
    <t>POSCO-IDV성장사다리 IP펀드</t>
  </si>
  <si>
    <t>주식회사 유우일렉트로닉스</t>
  </si>
  <si>
    <t>큐씨피제이비기술가치평가사모투자전문회사</t>
  </si>
  <si>
    <t>크레모텍</t>
    <phoneticPr fontId="3" type="noConversion"/>
  </si>
  <si>
    <t>성장사다리 POSCO K-Growth 글로벌 펀드</t>
    <phoneticPr fontId="3" type="noConversion"/>
  </si>
  <si>
    <t>브랜드케이 청년창조 기술금융 사모투자합자회사</t>
  </si>
  <si>
    <t>기술금융 제일호 사모투자전문회사</t>
  </si>
  <si>
    <t>(주)드라마앤컴퍼니</t>
  </si>
  <si>
    <t>(주)디자인하우스</t>
  </si>
  <si>
    <t>K-Growth 크라우드 투스텝펀드</t>
  </si>
  <si>
    <t>충북창조경제혁신펀드</t>
  </si>
  <si>
    <t>(주)메이크어스</t>
  </si>
  <si>
    <t>(주)모빌리엔</t>
  </si>
  <si>
    <t>(주)뮤토스마트</t>
  </si>
  <si>
    <t>(주)밸런스히어로</t>
  </si>
  <si>
    <t>2016 KIF-IMM 우리은행 기술금융펀드</t>
  </si>
  <si>
    <t>(주)버즈빌</t>
  </si>
  <si>
    <t>성장사다리 POSCO K-Growth 글로벌 펀드</t>
  </si>
  <si>
    <t>(주)벨소프트</t>
  </si>
  <si>
    <t>우리성장파트너십 신기술 사모투자전문회사</t>
  </si>
  <si>
    <t>(주)봉봉</t>
  </si>
  <si>
    <t>퀄컴-컴퍼니케이 모바일 생태계 상생펀드</t>
  </si>
  <si>
    <t>(주)소셜네트워크</t>
  </si>
  <si>
    <t>(주)스포카</t>
  </si>
  <si>
    <t>KB 지식재산 투자조합</t>
  </si>
  <si>
    <t>(주)아이지에이웍스</t>
  </si>
  <si>
    <t>메디치 2014-2 스타트업 투자조합</t>
  </si>
  <si>
    <t>(주)애니펜</t>
  </si>
  <si>
    <t>(주)에코마케팅</t>
  </si>
  <si>
    <t>(주)엔비티</t>
  </si>
  <si>
    <t>(주)오하임아이엔티</t>
  </si>
  <si>
    <t>경남-지앤텍 창조경제혁신펀드</t>
  </si>
  <si>
    <t>(주)위메프</t>
  </si>
  <si>
    <t>(주)유비케어</t>
  </si>
  <si>
    <t>스틱신성장동력육성 PEF</t>
  </si>
  <si>
    <t>2014솔리더스성장사다리스타트업투자조합</t>
  </si>
  <si>
    <t>(주)코인플러그</t>
  </si>
  <si>
    <t>(주)쿠프마케팅</t>
  </si>
  <si>
    <t>2014 스틱 성장동력 M&amp;A 사모투자전문회사</t>
  </si>
  <si>
    <t>(주)크라클팩토리</t>
  </si>
  <si>
    <t>인천창조경제혁신펀드</t>
  </si>
  <si>
    <t>(주)트레져헌터</t>
  </si>
  <si>
    <t>(주)티플러스</t>
  </si>
  <si>
    <t>(주)플리토</t>
  </si>
  <si>
    <t>Boqii Holidng Limited</t>
  </si>
  <si>
    <t>iShe Limited(Fansbook)</t>
  </si>
  <si>
    <t>Knowre Americas, Inc.</t>
  </si>
  <si>
    <t>Luxji</t>
  </si>
  <si>
    <t>NoBroker Technologies Solutions Private Limite</t>
  </si>
  <si>
    <t>PSI International, Inc.</t>
  </si>
  <si>
    <t>Rooy,Inc.</t>
  </si>
  <si>
    <t>Tantan Limited</t>
  </si>
  <si>
    <t>Ujipin Network Technology Co., Ltd</t>
  </si>
  <si>
    <t>Vingle, Inc</t>
  </si>
  <si>
    <t>We Trade</t>
  </si>
  <si>
    <t>Youyiche Holdings Limited(Cayman)</t>
  </si>
  <si>
    <t>리디 주식회사</t>
  </si>
  <si>
    <t>신한 프랙시스 케이그로쓰 글로벌 사모투자전문회사</t>
  </si>
  <si>
    <t>CCVC 신디케이트 리드 펀드</t>
  </si>
  <si>
    <t>비트패킹컴퍼니(주)</t>
  </si>
  <si>
    <t>야놀자</t>
  </si>
  <si>
    <t>에누리닷컴(주)</t>
  </si>
  <si>
    <t>보고이호국민성장사모투자전문회사</t>
  </si>
  <si>
    <t>위드이노베이션</t>
  </si>
  <si>
    <t>주식회사 시스트란인터내셔널</t>
  </si>
  <si>
    <t>항주패우인터넷기술유한공사(Meizhuang)</t>
  </si>
  <si>
    <t>(주)대성엘텍</t>
  </si>
  <si>
    <t>(주)브이씨텍</t>
  </si>
  <si>
    <t>(주)영우디에스피</t>
  </si>
  <si>
    <t>(주)오리온테크놀리지</t>
  </si>
  <si>
    <t>서울투자 창조경제 혁신펀드</t>
  </si>
  <si>
    <t>(주)하이레벤</t>
  </si>
  <si>
    <t>네덱(주)</t>
  </si>
  <si>
    <t>다산일렉트론(주)</t>
  </si>
  <si>
    <t>티에스2015-9 성장전략M&amp;A 투자조합</t>
  </si>
  <si>
    <t>솔루엠</t>
  </si>
  <si>
    <t>엔브이메자닌펀드사모투자전문회사</t>
  </si>
  <si>
    <t>신한발브공업(주)</t>
  </si>
  <si>
    <t>씨아이에스(주)</t>
  </si>
  <si>
    <t>에이치비성장지원엠앤에이투자조합</t>
  </si>
  <si>
    <t>2014 송현 성장사다리 제2호(스타트업) 투자조합</t>
  </si>
  <si>
    <t>(주)퓨얼셀파워</t>
  </si>
  <si>
    <t>제이케이엘 제7호 성장전략M&amp;A 사모투자회사</t>
  </si>
  <si>
    <t>엔켐</t>
  </si>
  <si>
    <t>오상자이엘</t>
  </si>
  <si>
    <t>제이케이씨 주식회사</t>
  </si>
  <si>
    <t>코스톤성장전략엠앤에이사모투자합자회사</t>
  </si>
  <si>
    <t>에스지-케이스톤재기지원기업재무안정PEF</t>
  </si>
  <si>
    <t>PT. PUTRA KARY INTERNATIONAL</t>
  </si>
  <si>
    <t>화장품</t>
    <phoneticPr fontId="3" type="noConversion"/>
  </si>
  <si>
    <t>(주)디엔에이링크</t>
  </si>
  <si>
    <t>(주)비비비</t>
  </si>
  <si>
    <t>(주)셀리드</t>
  </si>
  <si>
    <t>아주 좋은 기술금융 펀드</t>
  </si>
  <si>
    <t>(주)아크로스</t>
  </si>
  <si>
    <t>(주)안지오랩</t>
  </si>
  <si>
    <t>(주)에스지헬스케어</t>
  </si>
  <si>
    <t>(주)유틸렉스</t>
  </si>
  <si>
    <t>(주)이클리어인터내셔날</t>
  </si>
  <si>
    <t>(주)잇츠스킨</t>
  </si>
  <si>
    <t>(주)젠큐릭스</t>
  </si>
  <si>
    <t>(주)지피씨알</t>
  </si>
  <si>
    <t>(주)진매트릭스</t>
  </si>
  <si>
    <t>(주)카버코리아</t>
  </si>
  <si>
    <t>(주)파멥신</t>
  </si>
  <si>
    <t>(주)피플바이오</t>
  </si>
  <si>
    <t>(주)하우동천</t>
  </si>
  <si>
    <t>(주)화이트제약</t>
  </si>
  <si>
    <t>Advagene</t>
  </si>
  <si>
    <t>Auris Surgical Robotics, Inc</t>
  </si>
  <si>
    <t>Celleron Therapeutics Limited</t>
  </si>
  <si>
    <t>Frequency Therapeutics</t>
  </si>
  <si>
    <t>KAHR Medical</t>
  </si>
  <si>
    <t>Neothetics</t>
  </si>
  <si>
    <t>Profusa</t>
  </si>
  <si>
    <t>SCM생명과학(주)</t>
  </si>
  <si>
    <t>디오메디칼</t>
  </si>
  <si>
    <t>메디파마플랜</t>
  </si>
  <si>
    <t>칸서스 네오 사모투자전문회사</t>
  </si>
  <si>
    <t>북경휴온랜드제약유한회사</t>
  </si>
  <si>
    <t>쓰리디메디비젼(주)</t>
  </si>
  <si>
    <t>아미코젠(주)</t>
  </si>
  <si>
    <t>알피니언메디칼시스템㈜</t>
  </si>
  <si>
    <t>압타바이오(주)</t>
  </si>
  <si>
    <t>POSCO-IDV성장사다리 IP펀드</t>
    <phoneticPr fontId="3" type="noConversion"/>
  </si>
  <si>
    <t>앱클론(주)</t>
  </si>
  <si>
    <t>에스케이플라즈마 주식회사</t>
  </si>
  <si>
    <t>에이비온</t>
  </si>
  <si>
    <t>올리패스㈜</t>
  </si>
  <si>
    <t>올릭스(주)</t>
  </si>
  <si>
    <t>제이더블유홀딩스</t>
  </si>
  <si>
    <t>주식회사 디앤티</t>
  </si>
  <si>
    <t>주식회사 인투셀</t>
  </si>
  <si>
    <t>지디케이화장품</t>
  </si>
  <si>
    <t>제이케이엘 제7호 성장전략 M&amp;A 2014 사모투자전문회사</t>
    <phoneticPr fontId="3" type="noConversion"/>
  </si>
  <si>
    <t>헨리우스코리아 유한회사</t>
  </si>
  <si>
    <t>휴마시스(주)</t>
  </si>
  <si>
    <t>휴젤(주)</t>
  </si>
  <si>
    <t>(주)알비더블유</t>
  </si>
  <si>
    <t>(주)투바앤</t>
  </si>
  <si>
    <t>(주)더웨일게임즈</t>
  </si>
  <si>
    <t>(주)리얼야구존</t>
  </si>
  <si>
    <t>(주)엑스엘게임즈</t>
  </si>
  <si>
    <t>(주)카본아이드</t>
  </si>
  <si>
    <t>(주)펄어비스</t>
  </si>
  <si>
    <t>(주)폴리곤게임즈</t>
  </si>
  <si>
    <t>(주)플레로게임즈</t>
  </si>
  <si>
    <t>9S Play Entertainment Technology Co., Ltd.</t>
  </si>
  <si>
    <t>Seriously Holding Corporation</t>
  </si>
  <si>
    <t>Spiritwalk Games, Inc.</t>
  </si>
  <si>
    <t>super evil megacorp</t>
  </si>
  <si>
    <t>모아이게임즈</t>
  </si>
  <si>
    <t>(주)대명코퍼레이션</t>
  </si>
  <si>
    <t>(주)브랜트리</t>
  </si>
  <si>
    <t>(주)원더플레이스</t>
  </si>
  <si>
    <t>(주)하이파킹</t>
  </si>
  <si>
    <t>(주)허니비즈</t>
  </si>
  <si>
    <t>iRiding (Xiamen)Technology Co., Ltd</t>
  </si>
  <si>
    <t>PT. Bukit Uluwatu Villa TBK</t>
  </si>
  <si>
    <t>프리미어 성장전략 M&amp;A PEF</t>
    <phoneticPr fontId="3" type="noConversion"/>
  </si>
  <si>
    <t>금호고속(칸서스케이에이치비주식회사)</t>
  </si>
  <si>
    <t>칸서스네오사모투자전문회사</t>
  </si>
  <si>
    <t>까스텔바작</t>
  </si>
  <si>
    <t>씨엔케이무역</t>
  </si>
  <si>
    <t>인텔렉추얼디스커버리</t>
  </si>
  <si>
    <t>주식회사 공차코리아</t>
  </si>
  <si>
    <t>유니슨캐피탈 사모투자전문회사</t>
  </si>
  <si>
    <t>주식회사 엔터식스패션쇼핑몰</t>
  </si>
  <si>
    <t>주식회사 토다이코리아</t>
  </si>
  <si>
    <t>(주)바디프랜드</t>
  </si>
  <si>
    <t>(주)세기리텍</t>
  </si>
  <si>
    <t>(주)에스제이테크</t>
  </si>
  <si>
    <t>(주)에이에스에이전주</t>
  </si>
  <si>
    <t>(주)유나이브</t>
  </si>
  <si>
    <t>(주)현대피팅</t>
  </si>
  <si>
    <t>Brilliant Plumbing International</t>
    <phoneticPr fontId="3" type="noConversion"/>
  </si>
  <si>
    <t>제이케이엘 제7호 성장전략M&amp;A 사모투자회사</t>
    <phoneticPr fontId="3" type="noConversion"/>
  </si>
  <si>
    <t>구르메에프앤드비코리아</t>
  </si>
  <si>
    <t>대경오앤티</t>
  </si>
  <si>
    <t>동부팜청과</t>
  </si>
  <si>
    <t>엠코르셋(주)</t>
  </si>
  <si>
    <t>재영솔루텍(주)</t>
  </si>
  <si>
    <t>제이에스코퍼레이션</t>
  </si>
  <si>
    <t>주식회사 피투피시스템즈</t>
  </si>
  <si>
    <t>에버베스트-유진 기업재무안정사모투자전문회사</t>
  </si>
  <si>
    <t>티씨이(주)</t>
  </si>
  <si>
    <t xml:space="preserve"> 온라인？모바일게임소프트웨어개발및공급업</t>
  </si>
  <si>
    <t xml:space="preserve"> 응용소프트웨어개발및공급업</t>
  </si>
  <si>
    <t xml:space="preserve"> 전자상거래업</t>
  </si>
  <si>
    <t xml:space="preserve"> 의약용 화합물 및 항생물질 제조업</t>
  </si>
  <si>
    <t xml:space="preserve"> 기타 게임 소프트웨어 개발 및 공급업</t>
  </si>
  <si>
    <t xml:space="preserve"> 그외 기타 의료용 기기 제조업</t>
  </si>
  <si>
    <t xml:space="preserve"> 기타 섬유 직물 및 의복액세서리 소매업</t>
  </si>
  <si>
    <t xml:space="preserve"> 생물학적 제제 제조업</t>
  </si>
  <si>
    <t xml:space="preserve"> 의료용품 및 기타 의약관련제품 제조업</t>
  </si>
  <si>
    <t xml:space="preserve"> 완제 의약품 제조업</t>
  </si>
  <si>
    <t xml:space="preserve"> 유선 통신장비 제조업</t>
  </si>
  <si>
    <t>SBI-성장사다리 코넥스 활성화펀드</t>
  </si>
  <si>
    <t xml:space="preserve"> 플라스틱 필름 시트 및 판 제조업</t>
  </si>
  <si>
    <t xml:space="preserve"> 비알콜 음료점업</t>
  </si>
  <si>
    <t xml:space="preserve"> 자전거 및 기타 운송장비 도매업</t>
  </si>
  <si>
    <t xml:space="preserve"> 공연 기획업</t>
  </si>
  <si>
    <t xml:space="preserve"> 그외 기타 달리 분류되지 않은 개인 서비스업</t>
  </si>
  <si>
    <t xml:space="preserve"> 가방 및 기타 보호용 케이스 제조업</t>
  </si>
  <si>
    <t xml:space="preserve"> 배전반 및 전기자동제어반 제조업</t>
  </si>
  <si>
    <t>광학렌즈 및 광학요소 제조업</t>
  </si>
  <si>
    <t xml:space="preserve"> 컴퓨터시스템 통합 자문 및 구축 서비스업</t>
  </si>
  <si>
    <t xml:space="preserve"> 면직물 직조업</t>
  </si>
  <si>
    <t xml:space="preserve"> 위생용 도자기 제조업</t>
  </si>
  <si>
    <t xml:space="preserve"> 그외 기타 분류안된 금융업</t>
  </si>
  <si>
    <t xml:space="preserve"> 모터사이클 제조업</t>
  </si>
  <si>
    <t>Qulv Holding Ltd.</t>
  </si>
  <si>
    <t xml:space="preserve"> 일반 및 국외 여행사업</t>
  </si>
  <si>
    <t xml:space="preserve"> 신발 도매업</t>
  </si>
  <si>
    <t xml:space="preserve"> 상품 종합 도매업</t>
  </si>
  <si>
    <t xml:space="preserve"> 호텔업</t>
  </si>
  <si>
    <t xml:space="preserve"> 합성섬유 제조업</t>
  </si>
  <si>
    <t xml:space="preserve"> 자동차용 엔진 제조업</t>
  </si>
  <si>
    <t xml:space="preserve"> 동물성 유지 제조업</t>
  </si>
  <si>
    <t xml:space="preserve"> 플라스틱창호제조업</t>
  </si>
  <si>
    <t xml:space="preserve"> 주차장 운영업</t>
  </si>
  <si>
    <t xml:space="preserve"> 자동차 차체용 부품 제조업</t>
  </si>
  <si>
    <t xml:space="preserve"> 선박 구성부분품 제조업</t>
  </si>
  <si>
    <t>아펠가모(주)</t>
  </si>
  <si>
    <t>유모멘트 유한회사</t>
  </si>
  <si>
    <t xml:space="preserve"> 시외버스 운송업</t>
  </si>
  <si>
    <t xml:space="preserve"> 음_x001A_식료품 및 담배 중개업</t>
  </si>
  <si>
    <t xml:space="preserve"> 채소 화훼 및 과실작물 시설 재배업</t>
  </si>
  <si>
    <t xml:space="preserve"> 셔츠 및 기타 의복 소매업</t>
  </si>
  <si>
    <t xml:space="preserve"> 라디오 녹음 및 재생 기기 제조업</t>
  </si>
  <si>
    <t>Exposure 현황 (공동투자)</t>
    <phoneticPr fontId="3" type="noConversion"/>
  </si>
  <si>
    <t>(기준일 : 2016.12.31)</t>
    <phoneticPr fontId="3" type="noConversion"/>
  </si>
  <si>
    <t>(단위 : 원)</t>
    <phoneticPr fontId="3" type="noConversion"/>
  </si>
  <si>
    <t>채널브리즈㈜ - 직방</t>
    <phoneticPr fontId="3" type="noConversion"/>
  </si>
  <si>
    <t>네오플럭스 기술가치평가 투자조합</t>
    <phoneticPr fontId="3" type="noConversion"/>
  </si>
  <si>
    <t>(주)에이에스티지</t>
    <phoneticPr fontId="3" type="noConversion"/>
  </si>
  <si>
    <t>(주)노터스 (한국동물의과학연구소)</t>
    <phoneticPr fontId="3" type="noConversion"/>
  </si>
  <si>
    <t>(주)더블유컨셉코리아</t>
    <phoneticPr fontId="3" type="noConversion"/>
  </si>
  <si>
    <t>브랜드케이청년창조기술금융사모투자합자회사</t>
    <phoneticPr fontId="3" type="noConversion"/>
  </si>
  <si>
    <t>철강</t>
    <phoneticPr fontId="3" type="noConversion"/>
  </si>
  <si>
    <t>(주)스마투스</t>
    <phoneticPr fontId="3" type="noConversion"/>
  </si>
  <si>
    <t>(주)아쿠아스타 (구, 아쿠아이엔지)</t>
    <phoneticPr fontId="3" type="noConversion"/>
  </si>
  <si>
    <t>조선</t>
    <phoneticPr fontId="3" type="noConversion"/>
  </si>
  <si>
    <t>(주)에스티유니타스
(구, 에스티앤컴퍼니)</t>
    <phoneticPr fontId="3" type="noConversion"/>
  </si>
  <si>
    <t>화장품</t>
    <phoneticPr fontId="3" type="noConversion"/>
  </si>
  <si>
    <t>㈜헬로마켓 (구, 터크앤컴퍼니)</t>
    <phoneticPr fontId="3" type="noConversion"/>
  </si>
  <si>
    <t>AURIS Surgical Robotics, Inc</t>
    <phoneticPr fontId="3" type="noConversion"/>
  </si>
  <si>
    <t>Orthosensor Inc.</t>
    <phoneticPr fontId="3" type="noConversion"/>
  </si>
  <si>
    <t>브릿지바이오(주)</t>
    <phoneticPr fontId="3" type="noConversion"/>
  </si>
  <si>
    <t>PE - PE</t>
    <phoneticPr fontId="3" type="noConversion"/>
  </si>
  <si>
    <t>VC - PE</t>
    <phoneticPr fontId="3" type="noConversion"/>
  </si>
  <si>
    <t>합  계</t>
    <phoneticPr fontId="3" type="noConversion"/>
  </si>
  <si>
    <t xml:space="preserve"> : PEF 투자</t>
    <phoneticPr fontId="3" type="noConversion"/>
  </si>
  <si>
    <t>옐로모바일</t>
    <phoneticPr fontId="3" type="noConversion"/>
  </si>
  <si>
    <t>DSC드림제4호성장사다리조합</t>
    <phoneticPr fontId="3" type="noConversion"/>
  </si>
  <si>
    <t>옐로오투오</t>
    <phoneticPr fontId="3" type="noConversion"/>
  </si>
  <si>
    <t>피키캐스트</t>
    <phoneticPr fontId="3" type="noConversion"/>
  </si>
  <si>
    <t>메이크어스</t>
    <phoneticPr fontId="3" type="noConversion"/>
  </si>
  <si>
    <t>캡스톤4호 성장사다리투자조합</t>
    <phoneticPr fontId="3" type="noConversion"/>
  </si>
  <si>
    <t>펀드규모</t>
    <phoneticPr fontId="3" type="noConversion"/>
  </si>
  <si>
    <t>투자금</t>
    <phoneticPr fontId="3" type="noConversion"/>
  </si>
  <si>
    <t>투자비중</t>
    <phoneticPr fontId="3" type="noConversion"/>
  </si>
  <si>
    <t>옐로모바일 (지분)</t>
    <phoneticPr fontId="3" type="noConversion"/>
  </si>
  <si>
    <t>드림제1호KU-DSC그린투자조합</t>
    <phoneticPr fontId="19" type="noConversion"/>
  </si>
  <si>
    <t>14,899주</t>
    <phoneticPr fontId="3" type="noConversion"/>
  </si>
  <si>
    <t>100억</t>
    <phoneticPr fontId="3" type="noConversion"/>
  </si>
  <si>
    <t>7억</t>
    <phoneticPr fontId="3" type="noConversion"/>
  </si>
  <si>
    <t>94개 계열사</t>
    <phoneticPr fontId="3" type="noConversion"/>
  </si>
  <si>
    <t>DSC드림제4호성장사다리조합</t>
    <phoneticPr fontId="3" type="noConversion"/>
  </si>
  <si>
    <t>9,657주</t>
    <phoneticPr fontId="3" type="noConversion"/>
  </si>
  <si>
    <t>350억</t>
    <phoneticPr fontId="3" type="noConversion"/>
  </si>
  <si>
    <t>65억</t>
    <phoneticPr fontId="3" type="noConversion"/>
  </si>
  <si>
    <t>DSC드림3호청년창업투자조합</t>
    <phoneticPr fontId="3" type="noConversion"/>
  </si>
  <si>
    <t>2,155주</t>
    <phoneticPr fontId="3" type="noConversion"/>
  </si>
  <si>
    <t>200억</t>
    <phoneticPr fontId="3" type="noConversion"/>
  </si>
  <si>
    <t>40억</t>
    <phoneticPr fontId="3" type="noConversion"/>
  </si>
  <si>
    <t>공동투자(VCF 80억 이상)</t>
    <phoneticPr fontId="3" type="noConversion"/>
  </si>
  <si>
    <t>2016.12.31 현재</t>
    <phoneticPr fontId="3" type="noConversion"/>
  </si>
  <si>
    <t>사업내용</t>
    <phoneticPr fontId="3" type="noConversion"/>
  </si>
  <si>
    <t>채널브리즈㈜ - 직방</t>
    <phoneticPr fontId="3" type="noConversion"/>
  </si>
  <si>
    <t>응용소프트웨어 개발 및 공급업</t>
    <phoneticPr fontId="3" type="noConversion"/>
  </si>
  <si>
    <t>전자책 출판</t>
  </si>
  <si>
    <t>PEF 투자(100억 이상)</t>
    <phoneticPr fontId="3" type="noConversion"/>
  </si>
  <si>
    <t>2016.12.31 현재</t>
    <phoneticPr fontId="3" type="noConversion"/>
  </si>
  <si>
    <t>제이케이엘 제7호 성장전략M&amp;A 사모투자회사</t>
    <phoneticPr fontId="3" type="noConversion"/>
  </si>
  <si>
    <t>팬오션(포세이돈 2014 유한회사)</t>
    <phoneticPr fontId="3" type="noConversion"/>
  </si>
  <si>
    <t>우리성장파트너십 신기술 사모투자전문회사</t>
    <phoneticPr fontId="3" type="noConversion"/>
  </si>
  <si>
    <t>E-Land Footwear USA Holdings Inc.</t>
    <phoneticPr fontId="3" type="noConversion"/>
  </si>
  <si>
    <t>SK해운 주식회사</t>
    <phoneticPr fontId="3" type="noConversion"/>
  </si>
  <si>
    <t xml:space="preserve"> 그외 기타 분류안된 금융업</t>
    <phoneticPr fontId="3" type="noConversion"/>
  </si>
  <si>
    <t>(주)윈체</t>
    <phoneticPr fontId="3" type="noConversion"/>
  </si>
  <si>
    <t>피부미용필러</t>
    <phoneticPr fontId="3" type="noConversion"/>
  </si>
  <si>
    <t xml:space="preserve">병의원 전자의무기록 </t>
    <phoneticPr fontId="3" type="noConversion"/>
  </si>
  <si>
    <t>Thinkfree NV</t>
    <phoneticPr fontId="3" type="noConversion"/>
  </si>
  <si>
    <t>바이오(항생제용 특수 효소..)</t>
    <phoneticPr fontId="3" type="noConversion"/>
  </si>
  <si>
    <t>신한 프랙시스 케이그로쓰 글로벌 사모투자
전문회사</t>
    <phoneticPr fontId="3" type="noConversion"/>
  </si>
  <si>
    <t xml:space="preserve"> 해산물뷔페/프렌차이즈</t>
    <phoneticPr fontId="3" type="noConversion"/>
  </si>
  <si>
    <t>호전실업</t>
    <phoneticPr fontId="3" type="noConversion"/>
  </si>
  <si>
    <t xml:space="preserve">섬유제품 </t>
    <phoneticPr fontId="3" type="noConversion"/>
  </si>
  <si>
    <t xml:space="preserve"> 웨딩홀 운영</t>
    <phoneticPr fontId="3" type="noConversion"/>
  </si>
  <si>
    <t>공차코리아의 SPC</t>
    <phoneticPr fontId="3" type="noConversion"/>
  </si>
  <si>
    <t>프리미어 성장전략 M&amp;A PEF</t>
    <phoneticPr fontId="3" type="noConversion"/>
  </si>
  <si>
    <t>농업회사법인 주식회사 로가닉코리아</t>
    <phoneticPr fontId="3" type="noConversion"/>
  </si>
  <si>
    <t>대우 글로벌 케이그로쓰 사모투자전문회사</t>
    <phoneticPr fontId="3" type="noConversion"/>
  </si>
  <si>
    <t>의료용 수액 제조, 판매</t>
    <phoneticPr fontId="3" type="noConversion"/>
  </si>
  <si>
    <t>휴대폰 부품 및 자동차부품 생산</t>
    <phoneticPr fontId="3" type="noConversion"/>
  </si>
  <si>
    <t>(주)메디안디노스틱</t>
    <phoneticPr fontId="3" type="noConversion"/>
  </si>
  <si>
    <t>산업 동물용 진단제제 제조, 판매</t>
    <phoneticPr fontId="3" type="noConversion"/>
  </si>
  <si>
    <t>단조 프랜지(조선, 해양)</t>
    <phoneticPr fontId="3" type="noConversion"/>
  </si>
  <si>
    <t>Tacbright</t>
    <phoneticPr fontId="3" type="noConversion"/>
  </si>
  <si>
    <t>알루미늄 다이캐스팅 및 금속가공</t>
    <phoneticPr fontId="3" type="noConversion"/>
  </si>
  <si>
    <t>교육서비스</t>
    <phoneticPr fontId="3" type="noConversion"/>
  </si>
  <si>
    <t>Brilliant Plumbing International</t>
    <phoneticPr fontId="3" type="noConversion"/>
  </si>
  <si>
    <t xml:space="preserve"> 화장품</t>
    <phoneticPr fontId="3" type="noConversion"/>
  </si>
  <si>
    <t>제이케이엘 제7호 성장전략 M&amp;A 2014 사모투자전문회사</t>
    <phoneticPr fontId="3" type="noConversion"/>
  </si>
  <si>
    <t>합계</t>
    <phoneticPr fontId="3" type="noConversion"/>
  </si>
  <si>
    <t>해외투자 현황</t>
    <phoneticPr fontId="3" type="noConversion"/>
  </si>
  <si>
    <t>2016.12.31 현재</t>
    <phoneticPr fontId="3" type="noConversion"/>
  </si>
  <si>
    <t>구분</t>
    <phoneticPr fontId="3" type="noConversion"/>
  </si>
  <si>
    <t>기업수</t>
    <phoneticPr fontId="3" type="noConversion"/>
  </si>
  <si>
    <t>투자액</t>
    <phoneticPr fontId="3" type="noConversion"/>
  </si>
  <si>
    <t>미국</t>
    <phoneticPr fontId="3" type="noConversion"/>
  </si>
  <si>
    <t>중국</t>
    <phoneticPr fontId="3" type="noConversion"/>
  </si>
  <si>
    <t>대만</t>
    <phoneticPr fontId="3" type="noConversion"/>
  </si>
  <si>
    <t>홍콩</t>
    <phoneticPr fontId="3" type="noConversion"/>
  </si>
  <si>
    <t>이스라엘</t>
    <phoneticPr fontId="3" type="noConversion"/>
  </si>
  <si>
    <t>벨기에</t>
    <phoneticPr fontId="3" type="noConversion"/>
  </si>
  <si>
    <t>한컴 유럽법인</t>
    <phoneticPr fontId="3" type="noConversion"/>
  </si>
  <si>
    <t>영국</t>
    <phoneticPr fontId="3" type="noConversion"/>
  </si>
  <si>
    <t>인도</t>
    <phoneticPr fontId="3" type="noConversion"/>
  </si>
  <si>
    <t>인도네시아</t>
    <phoneticPr fontId="3" type="noConversion"/>
  </si>
  <si>
    <t>계</t>
    <phoneticPr fontId="3" type="noConversion"/>
  </si>
  <si>
    <t>VC</t>
    <phoneticPr fontId="3" type="noConversion"/>
  </si>
  <si>
    <t>중복 3개사</t>
    <phoneticPr fontId="3" type="noConversion"/>
  </si>
  <si>
    <t>PE</t>
    <phoneticPr fontId="3" type="noConversion"/>
  </si>
  <si>
    <t>중복 1개사</t>
    <phoneticPr fontId="3" type="noConversion"/>
  </si>
  <si>
    <t>국내 중기합작사</t>
    <phoneticPr fontId="3" type="noConversion"/>
  </si>
  <si>
    <t>중복 제외시 43개사</t>
    <phoneticPr fontId="3" type="noConversion"/>
  </si>
  <si>
    <t>AURIS SURGICAL ROBOTICS,INC.</t>
    <phoneticPr fontId="3" type="noConversion"/>
  </si>
  <si>
    <t>Qeexo, Co.</t>
    <phoneticPr fontId="3" type="noConversion"/>
  </si>
  <si>
    <t>Orthosensor Inc.</t>
    <phoneticPr fontId="3" type="noConversion"/>
  </si>
  <si>
    <t>CARSGEN THERAPEUTICS</t>
    <phoneticPr fontId="3" type="noConversion"/>
  </si>
  <si>
    <t>2014 IMM ICT 벤처펀드</t>
    <phoneticPr fontId="3" type="noConversion"/>
  </si>
  <si>
    <t>Brilliant Plumbing International</t>
    <phoneticPr fontId="3" type="noConversion"/>
  </si>
  <si>
    <t>(주)파이브레인 (TPNI H.K co., Ltd.)</t>
    <phoneticPr fontId="3" type="noConversion"/>
  </si>
  <si>
    <t>눔(Noom)</t>
    <phoneticPr fontId="3" type="noConversion"/>
  </si>
  <si>
    <t>모바일 헬스케어</t>
    <phoneticPr fontId="3" type="noConversion"/>
  </si>
  <si>
    <t>E-Land Footwear USA Holdings Inc.</t>
    <phoneticPr fontId="3" type="noConversion"/>
  </si>
  <si>
    <t>신발제조업</t>
    <phoneticPr fontId="3" type="noConversion"/>
  </si>
  <si>
    <t>Tacbright</t>
    <phoneticPr fontId="3" type="noConversion"/>
  </si>
  <si>
    <t>Great Rich Technologies Limited (Tongli)</t>
    <phoneticPr fontId="3" type="noConversion"/>
  </si>
  <si>
    <t>우리성장파트너십 신기술 사모투자전문회사</t>
    <phoneticPr fontId="3" type="noConversion"/>
  </si>
  <si>
    <t>Zhongxing Machinery International Co., Ltd.</t>
    <phoneticPr fontId="3" type="noConversion"/>
  </si>
  <si>
    <t>Thinkfree NV</t>
    <phoneticPr fontId="3" type="noConversion"/>
  </si>
  <si>
    <t>삼개사신재료유한공사</t>
    <phoneticPr fontId="3" type="noConversion"/>
  </si>
  <si>
    <t>제이케이엘 제7호 성장전략M&amp;A 사모투자회사</t>
    <phoneticPr fontId="3" type="noConversion"/>
  </si>
  <si>
    <t>일반도료 및 관련제품 제조업</t>
    <phoneticPr fontId="3" type="noConversion"/>
  </si>
  <si>
    <t>(단위 : 억원)</t>
    <phoneticPr fontId="3" type="noConversion"/>
  </si>
  <si>
    <t>분야</t>
  </si>
  <si>
    <t>투자기업명</t>
  </si>
  <si>
    <t>투자집행액
(차입포함)</t>
    <phoneticPr fontId="3" type="noConversion"/>
  </si>
  <si>
    <t>순 투자금액</t>
    <phoneticPr fontId="3" type="noConversion"/>
  </si>
  <si>
    <t>최초투자일</t>
    <phoneticPr fontId="3" type="noConversion"/>
  </si>
  <si>
    <t>업력</t>
    <phoneticPr fontId="3" type="noConversion"/>
  </si>
  <si>
    <t>규모</t>
    <phoneticPr fontId="3" type="noConversion"/>
  </si>
  <si>
    <t>호전실업</t>
    <phoneticPr fontId="3" type="noConversion"/>
  </si>
  <si>
    <t>7년초과</t>
    <phoneticPr fontId="3" type="noConversion"/>
  </si>
  <si>
    <t>중견</t>
    <phoneticPr fontId="3" type="noConversion"/>
  </si>
  <si>
    <t>M&amp;A</t>
    <phoneticPr fontId="3" type="noConversion"/>
  </si>
  <si>
    <t>팬오션㈜</t>
    <phoneticPr fontId="3" type="noConversion"/>
  </si>
  <si>
    <t>㈜코스모화학</t>
    <phoneticPr fontId="3" type="noConversion"/>
  </si>
  <si>
    <t>매칭(성장)</t>
    <phoneticPr fontId="3" type="noConversion"/>
  </si>
  <si>
    <t>㈜대성엘텍</t>
    <phoneticPr fontId="3" type="noConversion"/>
  </si>
  <si>
    <t>7년초과</t>
  </si>
  <si>
    <t>㈜JW홀딩스</t>
    <phoneticPr fontId="3" type="noConversion"/>
  </si>
  <si>
    <t>㈜카카오게임즈</t>
    <phoneticPr fontId="3" type="noConversion"/>
  </si>
  <si>
    <t>3년이하</t>
    <phoneticPr fontId="3" type="noConversion"/>
  </si>
  <si>
    <t>에이티넘고성장</t>
    <phoneticPr fontId="3" type="noConversion"/>
  </si>
  <si>
    <t>구) 엔진</t>
    <phoneticPr fontId="3" type="noConversion"/>
  </si>
  <si>
    <t>알피니언메디칼시스템(주)</t>
    <phoneticPr fontId="3" type="noConversion"/>
  </si>
  <si>
    <t>(주)디아이씨글로벌</t>
    <phoneticPr fontId="3" type="noConversion"/>
  </si>
  <si>
    <t>솔루엠</t>
    <phoneticPr fontId="3" type="noConversion"/>
  </si>
  <si>
    <t>에스케이플라즈마㈜</t>
    <phoneticPr fontId="3" type="noConversion"/>
  </si>
  <si>
    <t>3년이하</t>
    <phoneticPr fontId="3" type="noConversion"/>
  </si>
  <si>
    <t>대기업</t>
    <phoneticPr fontId="3" type="noConversion"/>
  </si>
  <si>
    <t>SK해운 주식회사</t>
    <phoneticPr fontId="3" type="noConversion"/>
  </si>
  <si>
    <t>7년초과</t>
    <phoneticPr fontId="3" type="noConversion"/>
  </si>
  <si>
    <t>㈜대명코퍼레이션</t>
    <phoneticPr fontId="3" type="noConversion"/>
  </si>
  <si>
    <t>금호고속(칸서스케이에이치비주식회사)</t>
    <phoneticPr fontId="3" type="noConversion"/>
  </si>
  <si>
    <t>유진-에버베스트 턴어라운드 기업재무안정 PEF</t>
  </si>
  <si>
    <t>펀드별 배분 현황</t>
    <phoneticPr fontId="3" type="noConversion"/>
  </si>
  <si>
    <t>(2016.12.31 기준)</t>
    <phoneticPr fontId="3" type="noConversion"/>
  </si>
  <si>
    <t>(단위 : 원)</t>
    <phoneticPr fontId="3" type="noConversion"/>
  </si>
  <si>
    <t>회수금액</t>
    <phoneticPr fontId="3" type="noConversion"/>
  </si>
  <si>
    <t>기타수익 (B)</t>
    <phoneticPr fontId="3" type="noConversion"/>
  </si>
  <si>
    <t>펀드 배분총액</t>
    <phoneticPr fontId="3" type="noConversion"/>
  </si>
  <si>
    <t>전체원금</t>
  </si>
  <si>
    <t>전체수익</t>
  </si>
  <si>
    <t>GLF 배분금액</t>
    <phoneticPr fontId="3" type="noConversion"/>
  </si>
  <si>
    <t>차이</t>
    <phoneticPr fontId="3" type="noConversion"/>
  </si>
  <si>
    <t>(A)</t>
    <phoneticPr fontId="3" type="noConversion"/>
  </si>
  <si>
    <t>(예금이자, late
admission charge 등)</t>
    <phoneticPr fontId="3" type="noConversion"/>
  </si>
  <si>
    <t>(C)</t>
    <phoneticPr fontId="3" type="noConversion"/>
  </si>
  <si>
    <t>원금 배분</t>
    <phoneticPr fontId="3" type="noConversion"/>
  </si>
  <si>
    <t>수익 배분</t>
    <phoneticPr fontId="3" type="noConversion"/>
  </si>
  <si>
    <t>계</t>
    <phoneticPr fontId="3" type="noConversion"/>
  </si>
  <si>
    <t>(A + B - C)</t>
    <phoneticPr fontId="3" type="noConversion"/>
  </si>
  <si>
    <t>2nd closing, 예금이자</t>
    <phoneticPr fontId="3" type="noConversion"/>
  </si>
  <si>
    <t>브이아이지이호국민성장사모투자합자회사</t>
  </si>
  <si>
    <t>회수 보고 누락 수정</t>
    <phoneticPr fontId="3" type="noConversion"/>
  </si>
  <si>
    <t>제이케이엘 제7호 성장전략 M&amp;A 2014 사모투자전문회사</t>
    <phoneticPr fontId="3" type="noConversion"/>
  </si>
  <si>
    <t>신한 프랙시스 케이그로쓰 글로벌 사모투자전문회사</t>
    <phoneticPr fontId="3" type="noConversion"/>
  </si>
  <si>
    <t>미래에셋대우 글로벌 케이그로쓰 사모투자합자회사</t>
  </si>
  <si>
    <t>2nd closing</t>
    <phoneticPr fontId="3" type="noConversion"/>
  </si>
  <si>
    <t>네오플럭스 Market-Frontier 세컨더리펀드</t>
  </si>
  <si>
    <t>2016 메가-성장사다리 Follow-on 투자조합</t>
  </si>
  <si>
    <t>DSC Follow-on 성장사다리펀드</t>
  </si>
  <si>
    <t>스톤브릿지 성장디딤돌투자조합</t>
  </si>
  <si>
    <t>에스비아이 성장전략M&amp;A펀드</t>
  </si>
  <si>
    <t>KTBN 11호 한중시너지펀드</t>
  </si>
  <si>
    <t>KCA Advantage Fund, Limited Partnership</t>
  </si>
  <si>
    <t>KAI-KSM 크라우드 시딩 펀드</t>
  </si>
  <si>
    <t>운용수익률</t>
    <phoneticPr fontId="3" type="noConversion"/>
  </si>
  <si>
    <t>(2016.12.31)</t>
    <phoneticPr fontId="3" type="noConversion"/>
  </si>
  <si>
    <t>(단위 : 백만원)</t>
    <phoneticPr fontId="3" type="noConversion"/>
  </si>
  <si>
    <t>결성
년도</t>
    <phoneticPr fontId="3" type="noConversion"/>
  </si>
  <si>
    <t>출자분야</t>
    <phoneticPr fontId="3" type="noConversion"/>
  </si>
  <si>
    <t>자펀드</t>
  </si>
  <si>
    <t>출자 총액
(A)</t>
    <phoneticPr fontId="3" type="noConversion"/>
  </si>
  <si>
    <t>순자산</t>
    <phoneticPr fontId="3" type="noConversion"/>
  </si>
  <si>
    <t>전체배분</t>
    <phoneticPr fontId="3" type="noConversion"/>
  </si>
  <si>
    <t>수익률 
(B+C-A/A)</t>
    <phoneticPr fontId="3" type="noConversion"/>
  </si>
  <si>
    <t>자산</t>
    <phoneticPr fontId="3" type="noConversion"/>
  </si>
  <si>
    <t>부채</t>
    <phoneticPr fontId="3" type="noConversion"/>
  </si>
  <si>
    <t>자본 (B)</t>
    <phoneticPr fontId="3" type="noConversion"/>
  </si>
  <si>
    <t>원금</t>
  </si>
  <si>
    <t>수익</t>
  </si>
  <si>
    <t>계 (C)</t>
    <phoneticPr fontId="3" type="noConversion"/>
  </si>
  <si>
    <t>합계( 개수 : 65 )</t>
    <phoneticPr fontId="3" type="noConversion"/>
  </si>
  <si>
    <t>스타트업펀드
(1차)</t>
    <phoneticPr fontId="3" type="noConversion"/>
  </si>
  <si>
    <t>소계</t>
    <phoneticPr fontId="3" type="noConversion"/>
  </si>
  <si>
    <t>세컨더리펀드</t>
    <phoneticPr fontId="3" type="noConversion"/>
  </si>
  <si>
    <t>재기지원펀드
(1차)</t>
    <phoneticPr fontId="3" type="noConversion"/>
  </si>
  <si>
    <t>코넥스활성화펀드</t>
    <phoneticPr fontId="3" type="noConversion"/>
  </si>
  <si>
    <t>성장전략M&amp;A펀드
(1차)</t>
    <phoneticPr fontId="3" type="noConversion"/>
  </si>
  <si>
    <t>소계</t>
    <phoneticPr fontId="3" type="noConversion"/>
  </si>
  <si>
    <t>IP펀드</t>
    <phoneticPr fontId="3" type="noConversion"/>
  </si>
  <si>
    <t>스타트업펀드
(2차)</t>
    <phoneticPr fontId="3" type="noConversion"/>
  </si>
  <si>
    <t>기술가치평가
투자펀드</t>
    <phoneticPr fontId="3" type="noConversion"/>
  </si>
  <si>
    <t>매칭펀드</t>
    <phoneticPr fontId="3" type="noConversion"/>
  </si>
  <si>
    <t>합 계</t>
    <phoneticPr fontId="3" type="noConversion"/>
  </si>
  <si>
    <t>K-Growth 글로벌펀드</t>
    <phoneticPr fontId="3" type="noConversion"/>
  </si>
  <si>
    <t>미래에셋대우 글로벌 케이그로쓰 
사모투자합자회사</t>
    <phoneticPr fontId="3" type="noConversion"/>
  </si>
  <si>
    <t>재기지원펀드
(2차)</t>
    <phoneticPr fontId="3" type="noConversion"/>
  </si>
  <si>
    <t>창조경제혁신펀드</t>
    <phoneticPr fontId="3" type="noConversion"/>
  </si>
  <si>
    <t>기술가치평가투자펀드</t>
    <phoneticPr fontId="3" type="noConversion"/>
  </si>
  <si>
    <t>소계</t>
    <phoneticPr fontId="3" type="noConversion"/>
  </si>
  <si>
    <t>성장전략M&amp;A펀드
(2차)</t>
    <phoneticPr fontId="3" type="noConversion"/>
  </si>
  <si>
    <t>프리미어 성장전략 M&amp;A 사모투자합자회사</t>
    <phoneticPr fontId="3" type="noConversion"/>
  </si>
  <si>
    <t>소계</t>
    <phoneticPr fontId="3" type="noConversion"/>
  </si>
  <si>
    <t>스타트업윈윈펀드(2차)</t>
    <phoneticPr fontId="3" type="noConversion"/>
  </si>
  <si>
    <t>K-크라우드</t>
    <phoneticPr fontId="3" type="noConversion"/>
  </si>
  <si>
    <t>기술가치평가투자펀드(2차)</t>
    <phoneticPr fontId="3" type="noConversion"/>
  </si>
  <si>
    <t>아주 좋은 기술금융펀드</t>
    <phoneticPr fontId="3" type="noConversion"/>
  </si>
  <si>
    <t>2016 KIF-IMM 우리은행 기술금융펀드</t>
    <phoneticPr fontId="3" type="noConversion"/>
  </si>
  <si>
    <t>LP지분세컨더리</t>
    <phoneticPr fontId="3" type="noConversion"/>
  </si>
  <si>
    <t>네오플럭스 MarketFrontier 세컨더리펀드</t>
    <phoneticPr fontId="3" type="noConversion"/>
  </si>
  <si>
    <t>초기기업
Follow-on
투자펀드</t>
    <phoneticPr fontId="3" type="noConversion"/>
  </si>
  <si>
    <t>2016 메가-성장사다리 Follow-on 투자조합</t>
    <phoneticPr fontId="3" type="noConversion"/>
  </si>
  <si>
    <t>스톤브릿지 성장디딤돌 투자조합</t>
    <phoneticPr fontId="3" type="noConversion"/>
  </si>
  <si>
    <t>DSC Follow-on 성장사다리펀드</t>
    <phoneticPr fontId="3" type="noConversion"/>
  </si>
  <si>
    <t>K-Growth 
글로벌펀드 (2차)</t>
    <phoneticPr fontId="3" type="noConversion"/>
  </si>
  <si>
    <t>KTBN11호 한중시너지펀드</t>
    <phoneticPr fontId="3" type="noConversion"/>
  </si>
  <si>
    <t>KCA Advantage Fund</t>
    <phoneticPr fontId="3" type="noConversion"/>
  </si>
  <si>
    <t>성장전략 M&amp;A</t>
    <phoneticPr fontId="3" type="noConversion"/>
  </si>
  <si>
    <t>에스비아이 성장전략 M&amp;A 펀드</t>
    <phoneticPr fontId="3" type="noConversion"/>
  </si>
  <si>
    <t>KSM 펀드</t>
    <phoneticPr fontId="3" type="noConversion"/>
  </si>
  <si>
    <t>KAI-KSM 크라우드 시딩 펀드</t>
    <phoneticPr fontId="3" type="noConversion"/>
  </si>
  <si>
    <t>&lt;투자내역 : 기업&gt;</t>
    <phoneticPr fontId="3" type="noConversion"/>
  </si>
  <si>
    <t>펀드</t>
    <phoneticPr fontId="3" type="noConversion"/>
  </si>
  <si>
    <t>계</t>
    <phoneticPr fontId="3" type="noConversion"/>
  </si>
  <si>
    <t>㈜넥셀</t>
    <phoneticPr fontId="3" type="noConversion"/>
  </si>
  <si>
    <t>전자직접회로 제조업</t>
    <phoneticPr fontId="3" type="noConversion"/>
  </si>
  <si>
    <t>동물 실험 대행</t>
    <phoneticPr fontId="3" type="noConversion"/>
  </si>
  <si>
    <t>투자잔액</t>
    <phoneticPr fontId="3" type="noConversion"/>
  </si>
  <si>
    <t>계</t>
    <phoneticPr fontId="3" type="noConversion"/>
  </si>
  <si>
    <t>계</t>
    <phoneticPr fontId="3" type="noConversion"/>
  </si>
  <si>
    <t>계</t>
    <phoneticPr fontId="3" type="noConversion"/>
  </si>
  <si>
    <t>국가</t>
    <phoneticPr fontId="3" type="noConversion"/>
  </si>
  <si>
    <t>계</t>
    <phoneticPr fontId="3" type="noConversion"/>
  </si>
  <si>
    <t>계</t>
    <phoneticPr fontId="3" type="noConversion"/>
  </si>
  <si>
    <t>중견, 대기업 투자현황</t>
    <phoneticPr fontId="3" type="noConversion"/>
  </si>
  <si>
    <t>조회조건: VC/PE , 투자금액, 기준일</t>
    <phoneticPr fontId="3" type="noConversion"/>
  </si>
  <si>
    <t>기준일: 2017.6.31</t>
    <phoneticPr fontId="3" type="noConversion"/>
  </si>
  <si>
    <t>조회조건: 펀드별 투자기업, 국가명</t>
    <phoneticPr fontId="3" type="noConversion"/>
  </si>
  <si>
    <t>구분: 중견/대기업</t>
    <phoneticPr fontId="3" type="noConversion"/>
  </si>
  <si>
    <t>표현가능?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</si>
</sst>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0_ "/>
    <numFmt numFmtId="177" formatCode="0.00_ "/>
    <numFmt numFmtId="178" formatCode="#,##0_);[Red]\(#,##0\)"/>
    <numFmt numFmtId="179" formatCode="_-* #,##0.0_-;\-* #,##0.0_-;_-* &quot;-&quot;_-;_-@_-"/>
    <numFmt numFmtId="180" formatCode="0.0_ "/>
  </numFmts>
  <fonts count="3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9"/>
      <color rgb="FF265D8B"/>
      <name val="나눔고딕 Bold"/>
      <family val="3"/>
      <charset val="129"/>
    </font>
    <font>
      <sz val="8"/>
      <name val="맑은 고딕"/>
      <family val="2"/>
      <charset val="129"/>
      <scheme val="minor"/>
    </font>
    <font>
      <sz val="9"/>
      <name val="나눔고딕 Bold"/>
      <family val="3"/>
      <charset val="129"/>
    </font>
    <font>
      <b/>
      <sz val="9"/>
      <name val="나눔고딕 Bold"/>
      <family val="3"/>
      <charset val="129"/>
    </font>
    <font>
      <sz val="11"/>
      <name val="맑은 고딕"/>
      <family val="2"/>
      <charset val="129"/>
      <scheme val="minor"/>
    </font>
    <font>
      <sz val="10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9"/>
      <color indexed="81"/>
      <name val="돋움"/>
      <family val="3"/>
      <charset val="129"/>
    </font>
    <font>
      <b/>
      <sz val="9"/>
      <color indexed="81"/>
      <name val="Tahoma"/>
      <family val="2"/>
    </font>
    <font>
      <sz val="9"/>
      <name val="맑은 고딕"/>
      <family val="3"/>
      <charset val="129"/>
      <scheme val="minor"/>
    </font>
    <font>
      <sz val="9"/>
      <name val="맑은 고딕"/>
      <family val="2"/>
      <charset val="129"/>
      <scheme val="minor"/>
    </font>
    <font>
      <sz val="9"/>
      <color theme="1"/>
      <name val="나눔고딕 Bold"/>
      <family val="3"/>
      <charset val="129"/>
    </font>
    <font>
      <u/>
      <sz val="11"/>
      <color theme="1"/>
      <name val="맑은 고딕"/>
      <family val="2"/>
      <charset val="129"/>
      <scheme val="minor"/>
    </font>
    <font>
      <u/>
      <sz val="11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ajor"/>
    </font>
    <font>
      <sz val="8"/>
      <name val="맑은 고딕"/>
      <family val="2"/>
      <charset val="129"/>
    </font>
    <font>
      <b/>
      <u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7" tint="0.59999389629810485"/>
      <name val="맑은 고딕"/>
      <family val="2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11"/>
      <color theme="0" tint="-0.34998626667073579"/>
      <name val="맑은 고딕"/>
      <family val="3"/>
      <charset val="129"/>
      <scheme val="minor"/>
    </font>
    <font>
      <b/>
      <u/>
      <sz val="16"/>
      <color theme="1"/>
      <name val="굴림체"/>
      <family val="3"/>
      <charset val="129"/>
    </font>
    <font>
      <b/>
      <sz val="10"/>
      <color theme="1"/>
      <name val="맑은 고딕"/>
      <family val="3"/>
      <charset val="129"/>
      <scheme val="minor"/>
    </font>
    <font>
      <b/>
      <sz val="10"/>
      <name val="나눔고딕 Bold"/>
      <family val="3"/>
      <charset val="129"/>
    </font>
    <font>
      <b/>
      <sz val="10"/>
      <color theme="1"/>
      <name val="나눔고딕"/>
      <family val="3"/>
      <charset val="129"/>
    </font>
    <font>
      <sz val="10"/>
      <color theme="1"/>
      <name val="나눔고딕 Bold"/>
      <family val="3"/>
      <charset val="129"/>
    </font>
    <font>
      <b/>
      <sz val="10"/>
      <color theme="1"/>
      <name val="맑은 고딕"/>
      <family val="2"/>
      <charset val="129"/>
      <scheme val="minor"/>
    </font>
    <font>
      <b/>
      <sz val="9"/>
      <color theme="1"/>
      <name val="나눔고딕 Bold"/>
      <family val="3"/>
      <charset val="129"/>
    </font>
    <font>
      <b/>
      <sz val="9"/>
      <color theme="1"/>
      <name val="나눔고딕 Bold "/>
      <family val="3"/>
      <charset val="129"/>
    </font>
    <font>
      <b/>
      <sz val="10"/>
      <color theme="1"/>
      <name val="나눔고딕 Bold"/>
      <family val="3"/>
      <charset val="129"/>
    </font>
    <font>
      <b/>
      <sz val="9"/>
      <color theme="1"/>
      <name val="나눔고딕"/>
      <family val="3"/>
      <charset val="129"/>
    </font>
    <font>
      <sz val="9"/>
      <color rgb="FFFF0000"/>
      <name val="나눔고딕 Bold"/>
      <family val="3"/>
      <charset val="129"/>
    </font>
  </fonts>
  <fills count="26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5FFF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BE8F3"/>
        <bgColor indexed="64"/>
      </patternFill>
    </fill>
    <fill>
      <patternFill patternType="solid">
        <fgColor rgb="FFC4E4A0"/>
        <bgColor indexed="64"/>
      </patternFill>
    </fill>
    <fill>
      <patternFill patternType="solid">
        <fgColor rgb="FFCCECA6"/>
        <bgColor indexed="64"/>
      </patternFill>
    </fill>
    <fill>
      <patternFill patternType="solid">
        <fgColor rgb="FFD0EAB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351">
    <xf numFmtId="0" fontId="0" fillId="0" borderId="0" xfId="0">
      <alignment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176" fontId="5" fillId="3" borderId="1" xfId="0" applyNumberFormat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176" fontId="0" fillId="0" borderId="0" xfId="0" applyNumberFormat="1">
      <alignment vertical="center"/>
    </xf>
    <xf numFmtId="49" fontId="4" fillId="0" borderId="4" xfId="0" applyNumberFormat="1" applyFont="1" applyBorder="1" applyAlignment="1">
      <alignment horizontal="left" vertical="center" wrapText="1"/>
    </xf>
    <xf numFmtId="176" fontId="4" fillId="0" borderId="4" xfId="0" applyNumberFormat="1" applyFont="1" applyBorder="1" applyAlignment="1">
      <alignment horizontal="right" vertical="center" wrapText="1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  <xf numFmtId="176" fontId="0" fillId="0" borderId="7" xfId="0" applyNumberFormat="1" applyBorder="1">
      <alignment vertical="center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 vertical="center" wrapText="1"/>
    </xf>
    <xf numFmtId="176" fontId="4" fillId="0" borderId="2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left" vertical="center" wrapText="1"/>
    </xf>
    <xf numFmtId="176" fontId="4" fillId="0" borderId="0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5" borderId="7" xfId="0" applyFill="1" applyBorder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49" fontId="4" fillId="0" borderId="3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176" fontId="4" fillId="0" borderId="1" xfId="0" applyNumberFormat="1" applyFont="1" applyFill="1" applyBorder="1" applyAlignment="1">
      <alignment horizontal="righ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left" vertical="center" wrapText="1"/>
    </xf>
    <xf numFmtId="176" fontId="4" fillId="0" borderId="4" xfId="0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49" fontId="4" fillId="0" borderId="4" xfId="0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49" fontId="4" fillId="10" borderId="1" xfId="0" applyNumberFormat="1" applyFont="1" applyFill="1" applyBorder="1" applyAlignment="1">
      <alignment horizontal="left" vertical="center" wrapText="1"/>
    </xf>
    <xf numFmtId="49" fontId="4" fillId="12" borderId="4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176" fontId="4" fillId="0" borderId="1" xfId="0" applyNumberFormat="1" applyFont="1" applyFill="1" applyBorder="1" applyAlignment="1">
      <alignment horizontal="right" vertical="center" wrapText="1"/>
    </xf>
    <xf numFmtId="0" fontId="8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right" vertical="center" wrapText="1"/>
    </xf>
    <xf numFmtId="176" fontId="17" fillId="0" borderId="1" xfId="0" applyNumberFormat="1" applyFont="1" applyFill="1" applyBorder="1" applyAlignment="1">
      <alignment horizontal="right" vertical="center" wrapText="1"/>
    </xf>
    <xf numFmtId="0" fontId="0" fillId="0" borderId="0" xfId="0" applyFill="1">
      <alignment vertical="center"/>
    </xf>
    <xf numFmtId="0" fontId="6" fillId="0" borderId="12" xfId="0" applyFont="1" applyFill="1" applyBorder="1" applyAlignment="1">
      <alignment horizontal="left" vertical="center" wrapText="1"/>
    </xf>
    <xf numFmtId="49" fontId="4" fillId="0" borderId="12" xfId="0" applyNumberFormat="1" applyFont="1" applyFill="1" applyBorder="1" applyAlignment="1">
      <alignment horizontal="left" vertical="center" wrapText="1"/>
    </xf>
    <xf numFmtId="176" fontId="4" fillId="0" borderId="12" xfId="0" applyNumberFormat="1" applyFont="1" applyFill="1" applyBorder="1" applyAlignment="1">
      <alignment horizontal="right" vertical="center" wrapText="1"/>
    </xf>
    <xf numFmtId="0" fontId="6" fillId="0" borderId="12" xfId="0" applyFont="1" applyFill="1" applyBorder="1" applyAlignment="1">
      <alignment horizontal="right" vertical="center" wrapText="1"/>
    </xf>
    <xf numFmtId="176" fontId="5" fillId="0" borderId="12" xfId="0" applyNumberFormat="1" applyFont="1" applyFill="1" applyBorder="1" applyAlignment="1">
      <alignment horizontal="right" vertical="center" wrapText="1"/>
    </xf>
    <xf numFmtId="176" fontId="9" fillId="0" borderId="0" xfId="0" applyNumberFormat="1" applyFont="1" applyFill="1" applyAlignment="1">
      <alignment horizontal="center" vertical="center"/>
    </xf>
    <xf numFmtId="49" fontId="4" fillId="3" borderId="4" xfId="0" applyNumberFormat="1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49" fontId="4" fillId="0" borderId="8" xfId="0" applyNumberFormat="1" applyFont="1" applyFill="1" applyBorder="1" applyAlignment="1">
      <alignment horizontal="left" vertical="center" wrapText="1"/>
    </xf>
    <xf numFmtId="176" fontId="4" fillId="0" borderId="9" xfId="0" applyNumberFormat="1" applyFont="1" applyFill="1" applyBorder="1" applyAlignment="1">
      <alignment horizontal="right" vertical="center" wrapText="1"/>
    </xf>
    <xf numFmtId="176" fontId="17" fillId="0" borderId="4" xfId="0" applyNumberFormat="1" applyFont="1" applyFill="1" applyBorder="1" applyAlignment="1">
      <alignment horizontal="right" vertical="center" wrapText="1"/>
    </xf>
    <xf numFmtId="0" fontId="6" fillId="0" borderId="10" xfId="0" applyFont="1" applyFill="1" applyBorder="1" applyAlignment="1">
      <alignment horizontal="left" vertical="center" wrapText="1"/>
    </xf>
    <xf numFmtId="49" fontId="4" fillId="0" borderId="10" xfId="0" applyNumberFormat="1" applyFont="1" applyFill="1" applyBorder="1" applyAlignment="1">
      <alignment horizontal="left" vertical="center" wrapText="1"/>
    </xf>
    <xf numFmtId="176" fontId="4" fillId="0" borderId="10" xfId="0" applyNumberFormat="1" applyFont="1" applyFill="1" applyBorder="1" applyAlignment="1">
      <alignment horizontal="right" vertical="center" wrapText="1"/>
    </xf>
    <xf numFmtId="176" fontId="4" fillId="6" borderId="4" xfId="0" applyNumberFormat="1" applyFont="1" applyFill="1" applyBorder="1" applyAlignment="1">
      <alignment horizontal="righ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6" fillId="0" borderId="1" xfId="0" applyFont="1" applyFill="1" applyBorder="1">
      <alignment vertical="center"/>
    </xf>
    <xf numFmtId="176" fontId="17" fillId="0" borderId="1" xfId="0" applyNumberFormat="1" applyFont="1" applyFill="1" applyBorder="1">
      <alignment vertical="center"/>
    </xf>
    <xf numFmtId="0" fontId="6" fillId="0" borderId="12" xfId="0" applyFont="1" applyFill="1" applyBorder="1">
      <alignment vertical="center"/>
    </xf>
    <xf numFmtId="0" fontId="0" fillId="3" borderId="0" xfId="0" applyFill="1">
      <alignment vertical="center"/>
    </xf>
    <xf numFmtId="0" fontId="0" fillId="0" borderId="7" xfId="0" applyBorder="1" applyAlignment="1">
      <alignment horizontal="center" vertical="center"/>
    </xf>
    <xf numFmtId="10" fontId="0" fillId="5" borderId="0" xfId="0" applyNumberFormat="1" applyFill="1">
      <alignment vertical="center"/>
    </xf>
    <xf numFmtId="0" fontId="0" fillId="5" borderId="0" xfId="0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10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20" fillId="0" borderId="0" xfId="0" applyFont="1" applyAlignment="1">
      <alignment horizontal="center" vertical="center"/>
    </xf>
    <xf numFmtId="178" fontId="0" fillId="0" borderId="0" xfId="0" applyNumberFormat="1">
      <alignment vertical="center"/>
    </xf>
    <xf numFmtId="178" fontId="8" fillId="0" borderId="0" xfId="0" applyNumberFormat="1" applyFont="1" applyAlignment="1">
      <alignment horizontal="center" vertical="center"/>
    </xf>
    <xf numFmtId="0" fontId="6" fillId="0" borderId="8" xfId="0" applyFont="1" applyFill="1" applyBorder="1">
      <alignment vertical="center"/>
    </xf>
    <xf numFmtId="0" fontId="6" fillId="0" borderId="0" xfId="0" applyFont="1" applyFill="1" applyBorder="1">
      <alignment vertical="center"/>
    </xf>
    <xf numFmtId="176" fontId="4" fillId="3" borderId="4" xfId="0" applyNumberFormat="1" applyFont="1" applyFill="1" applyBorder="1" applyAlignment="1">
      <alignment horizontal="right" vertical="center" wrapText="1"/>
    </xf>
    <xf numFmtId="176" fontId="4" fillId="3" borderId="1" xfId="0" applyNumberFormat="1" applyFont="1" applyFill="1" applyBorder="1" applyAlignment="1">
      <alignment horizontal="righ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0" fontId="0" fillId="7" borderId="7" xfId="0" applyFill="1" applyBorder="1" applyAlignment="1">
      <alignment horizontal="center" vertical="center"/>
    </xf>
    <xf numFmtId="49" fontId="4" fillId="13" borderId="1" xfId="0" applyNumberFormat="1" applyFont="1" applyFill="1" applyBorder="1" applyAlignment="1">
      <alignment horizontal="left" vertical="center" wrapText="1"/>
    </xf>
    <xf numFmtId="0" fontId="0" fillId="11" borderId="0" xfId="0" applyFill="1" applyAlignment="1">
      <alignment horizontal="center" vertical="center"/>
    </xf>
    <xf numFmtId="176" fontId="0" fillId="0" borderId="7" xfId="0" applyNumberFormat="1" applyBorder="1" applyAlignment="1">
      <alignment horizontal="right" vertical="center"/>
    </xf>
    <xf numFmtId="0" fontId="8" fillId="0" borderId="7" xfId="0" applyFont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12" fillId="13" borderId="1" xfId="0" applyFont="1" applyFill="1" applyBorder="1" applyAlignment="1">
      <alignment horizontal="left" vertical="center" wrapText="1"/>
    </xf>
    <xf numFmtId="0" fontId="0" fillId="3" borderId="0" xfId="0" applyFill="1" applyAlignment="1">
      <alignment horizontal="center" vertical="center"/>
    </xf>
    <xf numFmtId="0" fontId="0" fillId="14" borderId="0" xfId="0" applyFill="1" applyAlignment="1">
      <alignment horizontal="center" vertical="center"/>
    </xf>
    <xf numFmtId="0" fontId="13" fillId="9" borderId="1" xfId="0" applyFont="1" applyFill="1" applyBorder="1" applyAlignment="1">
      <alignment horizontal="left" vertical="center" wrapText="1"/>
    </xf>
    <xf numFmtId="0" fontId="0" fillId="9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4" fillId="5" borderId="1" xfId="0" applyNumberFormat="1" applyFont="1" applyFill="1" applyBorder="1" applyAlignment="1">
      <alignment horizontal="left" vertical="center" wrapText="1"/>
    </xf>
    <xf numFmtId="176" fontId="4" fillId="5" borderId="1" xfId="0" applyNumberFormat="1" applyFont="1" applyFill="1" applyBorder="1" applyAlignment="1">
      <alignment horizontal="right" vertical="center" wrapText="1"/>
    </xf>
    <xf numFmtId="0" fontId="12" fillId="5" borderId="1" xfId="0" applyFont="1" applyFill="1" applyBorder="1" applyAlignment="1">
      <alignment horizontal="left" vertical="center" wrapText="1"/>
    </xf>
    <xf numFmtId="49" fontId="4" fillId="9" borderId="1" xfId="0" applyNumberFormat="1" applyFont="1" applyFill="1" applyBorder="1" applyAlignment="1">
      <alignment horizontal="left" vertical="center" wrapText="1"/>
    </xf>
    <xf numFmtId="176" fontId="4" fillId="15" borderId="1" xfId="0" applyNumberFormat="1" applyFont="1" applyFill="1" applyBorder="1" applyAlignment="1">
      <alignment horizontal="right" vertical="center" wrapText="1"/>
    </xf>
    <xf numFmtId="0" fontId="6" fillId="0" borderId="0" xfId="0" applyFont="1">
      <alignment vertical="center"/>
    </xf>
    <xf numFmtId="176" fontId="6" fillId="0" borderId="0" xfId="0" applyNumberFormat="1" applyFont="1">
      <alignment vertical="center"/>
    </xf>
    <xf numFmtId="179" fontId="0" fillId="0" borderId="0" xfId="1" applyNumberFormat="1" applyFont="1">
      <alignment vertical="center"/>
    </xf>
    <xf numFmtId="0" fontId="22" fillId="0" borderId="0" xfId="0" applyFont="1">
      <alignment vertical="center"/>
    </xf>
    <xf numFmtId="0" fontId="6" fillId="14" borderId="19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179" fontId="24" fillId="0" borderId="7" xfId="1" applyNumberFormat="1" applyFont="1" applyFill="1" applyBorder="1" applyAlignment="1">
      <alignment horizontal="center" vertical="center"/>
    </xf>
    <xf numFmtId="14" fontId="24" fillId="0" borderId="7" xfId="0" applyNumberFormat="1" applyFont="1" applyFill="1" applyBorder="1" applyAlignment="1">
      <alignment horizontal="center" vertical="center"/>
    </xf>
    <xf numFmtId="180" fontId="0" fillId="0" borderId="7" xfId="0" applyNumberFormat="1" applyFill="1" applyBorder="1" applyAlignment="1">
      <alignment horizontal="center" vertical="center"/>
    </xf>
    <xf numFmtId="0" fontId="6" fillId="14" borderId="23" xfId="0" applyFont="1" applyFill="1" applyBorder="1" applyAlignment="1">
      <alignment horizontal="center" vertical="center"/>
    </xf>
    <xf numFmtId="179" fontId="25" fillId="0" borderId="7" xfId="1" applyNumberFormat="1" applyFont="1" applyFill="1" applyBorder="1" applyAlignment="1">
      <alignment horizontal="center" vertical="center"/>
    </xf>
    <xf numFmtId="180" fontId="24" fillId="0" borderId="7" xfId="0" applyNumberFormat="1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0" fillId="12" borderId="23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4" fontId="0" fillId="0" borderId="7" xfId="0" applyNumberFormat="1" applyFill="1" applyBorder="1" applyAlignment="1">
      <alignment horizontal="center" vertical="center"/>
    </xf>
    <xf numFmtId="0" fontId="26" fillId="0" borderId="0" xfId="0" applyFont="1">
      <alignment vertical="center"/>
    </xf>
    <xf numFmtId="0" fontId="6" fillId="0" borderId="7" xfId="0" applyFont="1" applyFill="1" applyBorder="1" applyAlignment="1">
      <alignment horizontal="center" vertical="center"/>
    </xf>
    <xf numFmtId="41" fontId="24" fillId="0" borderId="7" xfId="1" applyNumberFormat="1" applyFont="1" applyFill="1" applyBorder="1" applyAlignment="1">
      <alignment horizontal="center" vertical="center"/>
    </xf>
    <xf numFmtId="0" fontId="0" fillId="14" borderId="19" xfId="0" applyFill="1" applyBorder="1" applyAlignment="1">
      <alignment horizontal="center" vertical="center"/>
    </xf>
    <xf numFmtId="0" fontId="0" fillId="14" borderId="0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/>
    </xf>
    <xf numFmtId="179" fontId="24" fillId="0" borderId="15" xfId="1" applyNumberFormat="1" applyFont="1" applyFill="1" applyBorder="1" applyAlignment="1">
      <alignment horizontal="center" vertical="center"/>
    </xf>
    <xf numFmtId="179" fontId="17" fillId="0" borderId="15" xfId="1" applyNumberFormat="1" applyFont="1" applyFill="1" applyBorder="1" applyAlignment="1">
      <alignment horizontal="center" vertical="center"/>
    </xf>
    <xf numFmtId="14" fontId="24" fillId="0" borderId="15" xfId="0" applyNumberFormat="1" applyFont="1" applyFill="1" applyBorder="1" applyAlignment="1">
      <alignment horizontal="center" vertical="center"/>
    </xf>
    <xf numFmtId="180" fontId="24" fillId="0" borderId="15" xfId="0" applyNumberFormat="1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22" fillId="0" borderId="0" xfId="0" applyFont="1" applyFill="1">
      <alignment vertical="center"/>
    </xf>
    <xf numFmtId="0" fontId="24" fillId="0" borderId="0" xfId="0" applyFont="1" applyFill="1">
      <alignment vertical="center"/>
    </xf>
    <xf numFmtId="0" fontId="6" fillId="10" borderId="7" xfId="0" applyFont="1" applyFill="1" applyBorder="1" applyAlignment="1">
      <alignment horizontal="center" vertical="center"/>
    </xf>
    <xf numFmtId="179" fontId="24" fillId="10" borderId="7" xfId="1" applyNumberFormat="1" applyFont="1" applyFill="1" applyBorder="1" applyAlignment="1">
      <alignment horizontal="center" vertical="center"/>
    </xf>
    <xf numFmtId="14" fontId="24" fillId="10" borderId="7" xfId="0" applyNumberFormat="1" applyFont="1" applyFill="1" applyBorder="1" applyAlignment="1">
      <alignment horizontal="center" vertical="center"/>
    </xf>
    <xf numFmtId="180" fontId="24" fillId="10" borderId="7" xfId="0" applyNumberFormat="1" applyFont="1" applyFill="1" applyBorder="1" applyAlignment="1">
      <alignment horizontal="center" vertical="center"/>
    </xf>
    <xf numFmtId="180" fontId="24" fillId="10" borderId="14" xfId="0" applyNumberFormat="1" applyFont="1" applyFill="1" applyBorder="1" applyAlignment="1">
      <alignment horizontal="center" vertical="center"/>
    </xf>
    <xf numFmtId="0" fontId="24" fillId="10" borderId="7" xfId="0" applyFont="1" applyFill="1" applyBorder="1" applyAlignment="1">
      <alignment horizontal="center" vertical="center"/>
    </xf>
    <xf numFmtId="0" fontId="0" fillId="12" borderId="0" xfId="0" applyFill="1" applyBorder="1" applyAlignment="1">
      <alignment horizontal="center" vertical="center"/>
    </xf>
    <xf numFmtId="0" fontId="24" fillId="10" borderId="16" xfId="0" applyFont="1" applyFill="1" applyBorder="1" applyAlignment="1">
      <alignment horizontal="center" vertical="center"/>
    </xf>
    <xf numFmtId="179" fontId="21" fillId="0" borderId="0" xfId="1" applyNumberFormat="1" applyFont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>
      <alignment vertical="center"/>
    </xf>
    <xf numFmtId="49" fontId="5" fillId="8" borderId="2" xfId="0" applyNumberFormat="1" applyFont="1" applyFill="1" applyBorder="1" applyAlignment="1">
      <alignment horizontal="center" vertical="center" wrapText="1"/>
    </xf>
    <xf numFmtId="49" fontId="5" fillId="8" borderId="1" xfId="0" applyNumberFormat="1" applyFont="1" applyFill="1" applyBorder="1" applyAlignment="1">
      <alignment horizontal="center" vertical="center" wrapText="1"/>
    </xf>
    <xf numFmtId="49" fontId="5" fillId="8" borderId="4" xfId="0" applyNumberFormat="1" applyFont="1" applyFill="1" applyBorder="1" applyAlignment="1">
      <alignment horizontal="center" vertical="center" wrapText="1"/>
    </xf>
    <xf numFmtId="49" fontId="4" fillId="8" borderId="4" xfId="0" applyNumberFormat="1" applyFont="1" applyFill="1" applyBorder="1" applyAlignment="1">
      <alignment horizontal="center" vertical="center" wrapText="1"/>
    </xf>
    <xf numFmtId="176" fontId="4" fillId="18" borderId="4" xfId="0" applyNumberFormat="1" applyFont="1" applyFill="1" applyBorder="1" applyAlignment="1">
      <alignment horizontal="right" vertical="center" wrapText="1"/>
    </xf>
    <xf numFmtId="176" fontId="4" fillId="17" borderId="4" xfId="0" applyNumberFormat="1" applyFont="1" applyFill="1" applyBorder="1" applyAlignment="1">
      <alignment horizontal="right" vertical="center" wrapText="1"/>
    </xf>
    <xf numFmtId="176" fontId="0" fillId="17" borderId="1" xfId="0" applyNumberFormat="1" applyFill="1" applyBorder="1">
      <alignment vertical="center"/>
    </xf>
    <xf numFmtId="176" fontId="0" fillId="0" borderId="1" xfId="0" applyNumberFormat="1" applyFill="1" applyBorder="1">
      <alignment vertical="center"/>
    </xf>
    <xf numFmtId="49" fontId="5" fillId="20" borderId="1" xfId="0" applyNumberFormat="1" applyFont="1" applyFill="1" applyBorder="1" applyAlignment="1">
      <alignment horizontal="center" vertical="center" wrapText="1"/>
    </xf>
    <xf numFmtId="176" fontId="29" fillId="2" borderId="24" xfId="0" applyNumberFormat="1" applyFont="1" applyFill="1" applyBorder="1" applyAlignment="1">
      <alignment horizontal="right" vertical="center" wrapText="1"/>
    </xf>
    <xf numFmtId="176" fontId="30" fillId="19" borderId="24" xfId="0" applyNumberFormat="1" applyFont="1" applyFill="1" applyBorder="1">
      <alignment vertical="center"/>
    </xf>
    <xf numFmtId="10" fontId="29" fillId="2" borderId="24" xfId="0" applyNumberFormat="1" applyFont="1" applyFill="1" applyBorder="1" applyAlignment="1">
      <alignment horizontal="right" vertical="center" wrapText="1"/>
    </xf>
    <xf numFmtId="49" fontId="4" fillId="0" borderId="27" xfId="0" applyNumberFormat="1" applyFont="1" applyBorder="1" applyAlignment="1">
      <alignment horizontal="left" vertical="center" wrapText="1"/>
    </xf>
    <xf numFmtId="176" fontId="4" fillId="0" borderId="27" xfId="0" applyNumberFormat="1" applyFont="1" applyBorder="1" applyAlignment="1">
      <alignment horizontal="right" vertical="center" wrapText="1"/>
    </xf>
    <xf numFmtId="176" fontId="4" fillId="21" borderId="4" xfId="0" applyNumberFormat="1" applyFont="1" applyFill="1" applyBorder="1" applyAlignment="1">
      <alignment horizontal="right" vertical="center" wrapText="1"/>
    </xf>
    <xf numFmtId="176" fontId="31" fillId="0" borderId="4" xfId="0" applyNumberFormat="1" applyFont="1" applyBorder="1" applyAlignment="1">
      <alignment vertical="center"/>
    </xf>
    <xf numFmtId="10" fontId="4" fillId="0" borderId="28" xfId="0" applyNumberFormat="1" applyFont="1" applyBorder="1" applyAlignment="1">
      <alignment horizontal="right" vertical="center" wrapText="1"/>
    </xf>
    <xf numFmtId="176" fontId="4" fillId="21" borderId="1" xfId="0" applyNumberFormat="1" applyFont="1" applyFill="1" applyBorder="1" applyAlignment="1">
      <alignment horizontal="right" vertical="center" wrapText="1"/>
    </xf>
    <xf numFmtId="10" fontId="4" fillId="0" borderId="30" xfId="0" applyNumberFormat="1" applyFont="1" applyBorder="1" applyAlignment="1">
      <alignment horizontal="right" vertical="center" wrapText="1"/>
    </xf>
    <xf numFmtId="176" fontId="4" fillId="22" borderId="4" xfId="0" applyNumberFormat="1" applyFont="1" applyFill="1" applyBorder="1" applyAlignment="1">
      <alignment horizontal="right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76" fontId="5" fillId="0" borderId="4" xfId="0" applyNumberFormat="1" applyFont="1" applyBorder="1" applyAlignment="1">
      <alignment horizontal="right" vertical="center" wrapText="1"/>
    </xf>
    <xf numFmtId="10" fontId="5" fillId="0" borderId="30" xfId="0" applyNumberFormat="1" applyFont="1" applyBorder="1" applyAlignment="1">
      <alignment horizontal="right" vertical="center" wrapText="1"/>
    </xf>
    <xf numFmtId="0" fontId="4" fillId="5" borderId="4" xfId="0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right" vertical="center" wrapText="1"/>
    </xf>
    <xf numFmtId="176" fontId="32" fillId="0" borderId="1" xfId="0" applyNumberFormat="1" applyFont="1" applyBorder="1" applyAlignment="1">
      <alignment horizontal="right" vertical="center"/>
    </xf>
    <xf numFmtId="176" fontId="32" fillId="0" borderId="1" xfId="0" applyNumberFormat="1" applyFont="1" applyBorder="1">
      <alignment vertical="center"/>
    </xf>
    <xf numFmtId="176" fontId="33" fillId="0" borderId="4" xfId="0" applyNumberFormat="1" applyFont="1" applyBorder="1" applyAlignment="1">
      <alignment vertical="center"/>
    </xf>
    <xf numFmtId="176" fontId="4" fillId="23" borderId="4" xfId="0" applyNumberFormat="1" applyFont="1" applyFill="1" applyBorder="1" applyAlignment="1">
      <alignment horizontal="right" vertical="center" wrapText="1"/>
    </xf>
    <xf numFmtId="10" fontId="5" fillId="0" borderId="31" xfId="0" applyNumberFormat="1" applyFont="1" applyBorder="1" applyAlignment="1">
      <alignment horizontal="right" vertical="center" wrapText="1"/>
    </xf>
    <xf numFmtId="176" fontId="4" fillId="12" borderId="4" xfId="0" applyNumberFormat="1" applyFont="1" applyFill="1" applyBorder="1" applyAlignment="1">
      <alignment horizontal="right" vertical="center" wrapText="1"/>
    </xf>
    <xf numFmtId="176" fontId="31" fillId="0" borderId="1" xfId="0" applyNumberFormat="1" applyFont="1" applyBorder="1" applyAlignment="1">
      <alignment vertical="center"/>
    </xf>
    <xf numFmtId="49" fontId="4" fillId="24" borderId="4" xfId="0" applyNumberFormat="1" applyFont="1" applyFill="1" applyBorder="1" applyAlignment="1">
      <alignment horizontal="left" vertical="center" wrapText="1"/>
    </xf>
    <xf numFmtId="176" fontId="31" fillId="0" borderId="1" xfId="0" applyNumberFormat="1" applyFont="1" applyFill="1" applyBorder="1" applyAlignment="1">
      <alignment vertical="center"/>
    </xf>
    <xf numFmtId="49" fontId="5" fillId="0" borderId="1" xfId="0" applyNumberFormat="1" applyFont="1" applyBorder="1" applyAlignment="1">
      <alignment horizontal="center" vertical="center" wrapText="1"/>
    </xf>
    <xf numFmtId="176" fontId="34" fillId="0" borderId="1" xfId="0" applyNumberFormat="1" applyFont="1" applyBorder="1">
      <alignment vertical="center"/>
    </xf>
    <xf numFmtId="176" fontId="34" fillId="0" borderId="1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horizontal="right" vertical="center" wrapText="1"/>
    </xf>
    <xf numFmtId="176" fontId="34" fillId="0" borderId="24" xfId="0" applyNumberFormat="1" applyFont="1" applyBorder="1">
      <alignment vertical="center"/>
    </xf>
    <xf numFmtId="10" fontId="5" fillId="0" borderId="35" xfId="0" applyNumberFormat="1" applyFont="1" applyBorder="1" applyAlignment="1">
      <alignment horizontal="right" vertical="center" wrapText="1"/>
    </xf>
    <xf numFmtId="0" fontId="4" fillId="6" borderId="4" xfId="0" applyFont="1" applyFill="1" applyBorder="1" applyAlignment="1">
      <alignment horizontal="center" vertical="center" wrapText="1"/>
    </xf>
    <xf numFmtId="176" fontId="5" fillId="23" borderId="4" xfId="0" applyNumberFormat="1" applyFont="1" applyFill="1" applyBorder="1" applyAlignment="1">
      <alignment horizontal="right" vertical="center" wrapText="1"/>
    </xf>
    <xf numFmtId="176" fontId="35" fillId="0" borderId="4" xfId="0" applyNumberFormat="1" applyFont="1" applyBorder="1" applyAlignment="1">
      <alignment vertical="center"/>
    </xf>
    <xf numFmtId="176" fontId="5" fillId="22" borderId="4" xfId="0" applyNumberFormat="1" applyFont="1" applyFill="1" applyBorder="1" applyAlignment="1">
      <alignment horizontal="right" vertical="center" wrapText="1"/>
    </xf>
    <xf numFmtId="176" fontId="14" fillId="0" borderId="4" xfId="0" applyNumberFormat="1" applyFont="1" applyBorder="1" applyAlignment="1">
      <alignment vertical="center"/>
    </xf>
    <xf numFmtId="176" fontId="14" fillId="0" borderId="1" xfId="0" applyNumberFormat="1" applyFont="1" applyBorder="1">
      <alignment vertical="center"/>
    </xf>
    <xf numFmtId="176" fontId="33" fillId="0" borderId="1" xfId="0" applyNumberFormat="1" applyFont="1" applyBorder="1">
      <alignment vertical="center"/>
    </xf>
    <xf numFmtId="176" fontId="36" fillId="0" borderId="1" xfId="0" applyNumberFormat="1" applyFont="1" applyBorder="1">
      <alignment vertical="center"/>
    </xf>
    <xf numFmtId="176" fontId="36" fillId="0" borderId="4" xfId="0" applyNumberFormat="1" applyFont="1" applyBorder="1" applyAlignment="1">
      <alignment vertical="center"/>
    </xf>
    <xf numFmtId="176" fontId="33" fillId="0" borderId="1" xfId="0" applyNumberFormat="1" applyFont="1" applyBorder="1" applyAlignment="1">
      <alignment vertical="center"/>
    </xf>
    <xf numFmtId="176" fontId="5" fillId="0" borderId="2" xfId="0" applyNumberFormat="1" applyFont="1" applyBorder="1" applyAlignment="1">
      <alignment horizontal="right" vertical="center" wrapText="1"/>
    </xf>
    <xf numFmtId="176" fontId="5" fillId="0" borderId="24" xfId="0" applyNumberFormat="1" applyFont="1" applyBorder="1" applyAlignment="1">
      <alignment horizontal="right" vertical="center" wrapText="1"/>
    </xf>
    <xf numFmtId="0" fontId="4" fillId="25" borderId="38" xfId="0" applyFont="1" applyFill="1" applyBorder="1" applyAlignment="1">
      <alignment horizontal="center" vertical="center" wrapText="1"/>
    </xf>
    <xf numFmtId="176" fontId="5" fillId="0" borderId="27" xfId="0" applyNumberFormat="1" applyFont="1" applyBorder="1" applyAlignment="1">
      <alignment horizontal="right" vertical="center" wrapText="1"/>
    </xf>
    <xf numFmtId="176" fontId="5" fillId="12" borderId="4" xfId="0" applyNumberFormat="1" applyFont="1" applyFill="1" applyBorder="1" applyAlignment="1">
      <alignment horizontal="right" vertical="center" wrapText="1"/>
    </xf>
    <xf numFmtId="10" fontId="5" fillId="0" borderId="28" xfId="0" applyNumberFormat="1" applyFont="1" applyBorder="1" applyAlignment="1">
      <alignment horizontal="right" vertical="center" wrapText="1"/>
    </xf>
    <xf numFmtId="176" fontId="4" fillId="12" borderId="1" xfId="0" applyNumberFormat="1" applyFont="1" applyFill="1" applyBorder="1" applyAlignment="1">
      <alignment horizontal="right" vertical="center" wrapText="1"/>
    </xf>
    <xf numFmtId="176" fontId="4" fillId="0" borderId="3" xfId="0" applyNumberFormat="1" applyFont="1" applyBorder="1" applyAlignment="1">
      <alignment horizontal="right" vertical="center" wrapText="1"/>
    </xf>
    <xf numFmtId="176" fontId="31" fillId="0" borderId="2" xfId="0" applyNumberFormat="1" applyFont="1" applyBorder="1" applyAlignment="1">
      <alignment vertical="center"/>
    </xf>
    <xf numFmtId="10" fontId="4" fillId="0" borderId="39" xfId="0" applyNumberFormat="1" applyFont="1" applyBorder="1" applyAlignment="1">
      <alignment horizontal="right" vertical="center" wrapText="1"/>
    </xf>
    <xf numFmtId="49" fontId="4" fillId="10" borderId="11" xfId="0" applyNumberFormat="1" applyFont="1" applyFill="1" applyBorder="1" applyAlignment="1">
      <alignment horizontal="left" vertical="center" wrapText="1"/>
    </xf>
    <xf numFmtId="176" fontId="5" fillId="9" borderId="4" xfId="0" applyNumberFormat="1" applyFont="1" applyFill="1" applyBorder="1" applyAlignment="1">
      <alignment horizontal="right" vertical="center" wrapText="1"/>
    </xf>
    <xf numFmtId="176" fontId="5" fillId="9" borderId="1" xfId="0" applyNumberFormat="1" applyFont="1" applyFill="1" applyBorder="1" applyAlignment="1">
      <alignment horizontal="right" vertical="center" wrapText="1"/>
    </xf>
    <xf numFmtId="176" fontId="35" fillId="17" borderId="4" xfId="0" applyNumberFormat="1" applyFont="1" applyFill="1" applyBorder="1" applyAlignment="1">
      <alignment vertical="center"/>
    </xf>
    <xf numFmtId="0" fontId="4" fillId="25" borderId="1" xfId="0" applyFont="1" applyFill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49" fontId="4" fillId="10" borderId="1" xfId="0" applyNumberFormat="1" applyFont="1" applyFill="1" applyBorder="1" applyAlignment="1">
      <alignment vertical="center" wrapText="1"/>
    </xf>
    <xf numFmtId="176" fontId="32" fillId="9" borderId="1" xfId="0" applyNumberFormat="1" applyFont="1" applyFill="1" applyBorder="1">
      <alignment vertical="center"/>
    </xf>
    <xf numFmtId="0" fontId="4" fillId="25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176" fontId="4" fillId="0" borderId="1" xfId="0" applyNumberFormat="1" applyFont="1" applyBorder="1" applyAlignment="1">
      <alignment horizontal="right" vertical="center" wrapText="1"/>
    </xf>
    <xf numFmtId="176" fontId="4" fillId="0" borderId="1" xfId="0" applyNumberFormat="1" applyFont="1" applyFill="1" applyBorder="1" applyAlignment="1">
      <alignment horizontal="righ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8" fontId="0" fillId="0" borderId="1" xfId="0" applyNumberFormat="1" applyBorder="1">
      <alignment vertical="center"/>
    </xf>
    <xf numFmtId="178" fontId="6" fillId="0" borderId="1" xfId="0" applyNumberFormat="1" applyFont="1" applyFill="1" applyBorder="1" applyAlignment="1">
      <alignment horizontal="right" vertic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0" fillId="19" borderId="1" xfId="0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76" fontId="4" fillId="0" borderId="2" xfId="0" applyNumberFormat="1" applyFont="1" applyBorder="1" applyAlignment="1">
      <alignment horizontal="right" vertical="center" wrapText="1"/>
    </xf>
    <xf numFmtId="0" fontId="0" fillId="0" borderId="4" xfId="0" applyBorder="1" applyAlignment="1">
      <alignment horizontal="right" vertical="center" wrapText="1"/>
    </xf>
    <xf numFmtId="0" fontId="0" fillId="0" borderId="4" xfId="0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right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176" fontId="4" fillId="0" borderId="2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horizontal="right" vertical="center" wrapText="1"/>
    </xf>
    <xf numFmtId="0" fontId="9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3" xfId="0" applyFill="1" applyBorder="1" applyAlignment="1">
      <alignment horizontal="right" vertical="center" wrapText="1"/>
    </xf>
    <xf numFmtId="0" fontId="0" fillId="0" borderId="4" xfId="0" applyFill="1" applyBorder="1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0" fillId="0" borderId="7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9" fontId="4" fillId="0" borderId="3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49" fontId="4" fillId="0" borderId="3" xfId="0" applyNumberFormat="1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/>
    </xf>
    <xf numFmtId="49" fontId="14" fillId="0" borderId="2" xfId="0" applyNumberFormat="1" applyFont="1" applyBorder="1" applyAlignment="1">
      <alignment horizontal="left" vertical="center" wrapText="1"/>
    </xf>
    <xf numFmtId="49" fontId="14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49" fontId="14" fillId="0" borderId="2" xfId="0" applyNumberFormat="1" applyFont="1" applyFill="1" applyBorder="1" applyAlignment="1">
      <alignment horizontal="left" vertical="center" wrapText="1"/>
    </xf>
    <xf numFmtId="176" fontId="4" fillId="0" borderId="3" xfId="0" applyNumberFormat="1" applyFont="1" applyBorder="1" applyAlignment="1">
      <alignment horizontal="right" vertical="center" wrapText="1"/>
    </xf>
    <xf numFmtId="49" fontId="4" fillId="5" borderId="2" xfId="0" applyNumberFormat="1" applyFont="1" applyFill="1" applyBorder="1" applyAlignment="1">
      <alignment horizontal="left" vertical="center" wrapText="1"/>
    </xf>
    <xf numFmtId="49" fontId="4" fillId="5" borderId="3" xfId="0" applyNumberFormat="1" applyFont="1" applyFill="1" applyBorder="1" applyAlignment="1">
      <alignment horizontal="left" vertical="center" wrapText="1"/>
    </xf>
    <xf numFmtId="49" fontId="4" fillId="15" borderId="2" xfId="0" applyNumberFormat="1" applyFont="1" applyFill="1" applyBorder="1" applyAlignment="1">
      <alignment horizontal="left" vertical="center" wrapText="1"/>
    </xf>
    <xf numFmtId="0" fontId="24" fillId="0" borderId="13" xfId="0" applyFont="1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4" fillId="10" borderId="13" xfId="0" applyFont="1" applyFill="1" applyBorder="1" applyAlignment="1">
      <alignment horizontal="center" vertical="center"/>
    </xf>
    <xf numFmtId="0" fontId="24" fillId="10" borderId="17" xfId="0" applyFont="1" applyFill="1" applyBorder="1" applyAlignment="1">
      <alignment horizontal="center" vertical="center"/>
    </xf>
    <xf numFmtId="0" fontId="0" fillId="10" borderId="17" xfId="0" applyFill="1" applyBorder="1" applyAlignment="1">
      <alignment horizontal="center" vertical="center"/>
    </xf>
    <xf numFmtId="0" fontId="0" fillId="10" borderId="18" xfId="0" applyFill="1" applyBorder="1" applyAlignment="1">
      <alignment horizontal="center" vertical="center"/>
    </xf>
    <xf numFmtId="0" fontId="0" fillId="0" borderId="20" xfId="0" applyBorder="1" applyAlignment="1">
      <alignment horizontal="right" vertical="center"/>
    </xf>
    <xf numFmtId="0" fontId="23" fillId="16" borderId="7" xfId="0" applyFont="1" applyFill="1" applyBorder="1" applyAlignment="1">
      <alignment horizontal="center" vertical="center"/>
    </xf>
    <xf numFmtId="0" fontId="17" fillId="7" borderId="21" xfId="0" applyFont="1" applyFill="1" applyBorder="1" applyAlignment="1">
      <alignment horizontal="center" vertical="center"/>
    </xf>
    <xf numFmtId="0" fontId="17" fillId="7" borderId="22" xfId="0" applyFont="1" applyFill="1" applyBorder="1" applyAlignment="1">
      <alignment horizontal="center" vertical="center"/>
    </xf>
    <xf numFmtId="179" fontId="17" fillId="7" borderId="13" xfId="1" applyNumberFormat="1" applyFont="1" applyFill="1" applyBorder="1" applyAlignment="1">
      <alignment horizontal="center" vertical="center" wrapText="1"/>
    </xf>
    <xf numFmtId="179" fontId="17" fillId="7" borderId="18" xfId="1" applyNumberFormat="1" applyFont="1" applyFill="1" applyBorder="1" applyAlignment="1">
      <alignment horizontal="center" vertical="center"/>
    </xf>
    <xf numFmtId="179" fontId="17" fillId="7" borderId="13" xfId="1" applyNumberFormat="1" applyFont="1" applyFill="1" applyBorder="1" applyAlignment="1">
      <alignment horizontal="center" vertical="center"/>
    </xf>
    <xf numFmtId="0" fontId="17" fillId="7" borderId="13" xfId="0" applyFont="1" applyFill="1" applyBorder="1" applyAlignment="1">
      <alignment horizontal="center" vertical="center"/>
    </xf>
    <xf numFmtId="0" fontId="17" fillId="7" borderId="18" xfId="0" applyFont="1" applyFill="1" applyBorder="1" applyAlignment="1">
      <alignment horizontal="center" vertical="center"/>
    </xf>
    <xf numFmtId="49" fontId="5" fillId="8" borderId="2" xfId="0" applyNumberFormat="1" applyFont="1" applyFill="1" applyBorder="1" applyAlignment="1">
      <alignment horizontal="center" vertical="center" wrapText="1"/>
    </xf>
    <xf numFmtId="49" fontId="5" fillId="8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28" fillId="19" borderId="1" xfId="0" applyFont="1" applyFill="1" applyBorder="1" applyAlignment="1">
      <alignment horizontal="center" vertical="center"/>
    </xf>
    <xf numFmtId="49" fontId="5" fillId="2" borderId="24" xfId="0" applyNumberFormat="1" applyFont="1" applyFill="1" applyBorder="1" applyAlignment="1">
      <alignment horizontal="center" vertical="center" wrapText="1"/>
    </xf>
    <xf numFmtId="0" fontId="4" fillId="5" borderId="25" xfId="0" applyFont="1" applyFill="1" applyBorder="1" applyAlignment="1">
      <alignment horizontal="left" vertical="center" wrapText="1"/>
    </xf>
    <xf numFmtId="0" fontId="0" fillId="5" borderId="29" xfId="0" applyFill="1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4" fillId="5" borderId="26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33" xfId="0" applyFill="1" applyBorder="1" applyAlignment="1">
      <alignment horizontal="center" vertical="center" wrapText="1"/>
    </xf>
    <xf numFmtId="0" fontId="0" fillId="0" borderId="34" xfId="0" applyBorder="1" applyAlignment="1">
      <alignment vertical="center" wrapText="1"/>
    </xf>
    <xf numFmtId="0" fontId="0" fillId="6" borderId="29" xfId="0" applyFill="1" applyBorder="1" applyAlignment="1">
      <alignment horizontal="left" vertical="center" wrapText="1"/>
    </xf>
    <xf numFmtId="0" fontId="0" fillId="6" borderId="36" xfId="0" applyFill="1" applyBorder="1" applyAlignment="1">
      <alignment horizontal="left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14" fillId="6" borderId="37" xfId="0" applyFont="1" applyFill="1" applyBorder="1" applyAlignment="1">
      <alignment horizontal="left" vertical="center" wrapText="1"/>
    </xf>
    <xf numFmtId="0" fontId="14" fillId="6" borderId="29" xfId="0" applyFont="1" applyFill="1" applyBorder="1" applyAlignment="1">
      <alignment horizontal="left" vertical="center" wrapText="1"/>
    </xf>
    <xf numFmtId="0" fontId="0" fillId="6" borderId="32" xfId="0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6" borderId="24" xfId="0" applyFill="1" applyBorder="1" applyAlignment="1">
      <alignment horizontal="center" vertical="center" wrapText="1"/>
    </xf>
    <xf numFmtId="0" fontId="0" fillId="6" borderId="24" xfId="0" applyFill="1" applyBorder="1" applyAlignment="1">
      <alignment vertical="center" wrapText="1"/>
    </xf>
    <xf numFmtId="0" fontId="4" fillId="25" borderId="25" xfId="0" applyFont="1" applyFill="1" applyBorder="1" applyAlignment="1">
      <alignment horizontal="left" vertical="center" wrapText="1"/>
    </xf>
    <xf numFmtId="0" fontId="0" fillId="25" borderId="29" xfId="0" applyFill="1" applyBorder="1" applyAlignment="1">
      <alignment horizontal="left" vertical="center" wrapText="1"/>
    </xf>
    <xf numFmtId="0" fontId="4" fillId="25" borderId="2" xfId="0" applyFont="1" applyFill="1" applyBorder="1" applyAlignment="1">
      <alignment horizontal="center" vertical="center" wrapText="1"/>
    </xf>
    <xf numFmtId="0" fontId="0" fillId="25" borderId="3" xfId="0" applyFill="1" applyBorder="1" applyAlignment="1">
      <alignment horizontal="center" vertical="center" wrapText="1"/>
    </xf>
    <xf numFmtId="0" fontId="4" fillId="25" borderId="1" xfId="0" applyFont="1" applyFill="1" applyBorder="1" applyAlignment="1">
      <alignment horizontal="center" vertical="center" wrapText="1"/>
    </xf>
    <xf numFmtId="0" fontId="0" fillId="25" borderId="40" xfId="0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176" fontId="37" fillId="17" borderId="1" xfId="0" applyNumberFormat="1" applyFont="1" applyFill="1" applyBorder="1" applyAlignment="1">
      <alignment horizontal="right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E2" sqref="E2"/>
    </sheetView>
  </sheetViews>
  <sheetFormatPr defaultRowHeight="16.5"/>
  <cols>
    <col min="1" max="1" width="29.125" customWidth="1"/>
    <col min="2" max="2" width="18" customWidth="1"/>
    <col min="3" max="4" width="16.625" customWidth="1"/>
    <col min="5" max="5" width="29.125" customWidth="1"/>
  </cols>
  <sheetData>
    <row r="1" spans="1:6">
      <c r="A1" t="s">
        <v>67</v>
      </c>
    </row>
    <row r="2" spans="1:6">
      <c r="E2" t="s">
        <v>583</v>
      </c>
    </row>
    <row r="3" spans="1:6" ht="16.5" customHeight="1">
      <c r="A3" s="226" t="s">
        <v>0</v>
      </c>
      <c r="B3" s="226" t="s">
        <v>1</v>
      </c>
      <c r="C3" s="232" t="s">
        <v>2</v>
      </c>
      <c r="D3" s="233"/>
      <c r="E3" s="226" t="s">
        <v>3</v>
      </c>
      <c r="F3" s="2"/>
    </row>
    <row r="4" spans="1:6" ht="16.5" customHeight="1">
      <c r="A4" s="227"/>
      <c r="B4" s="227"/>
      <c r="C4" s="1" t="s">
        <v>14</v>
      </c>
      <c r="D4" s="1" t="s">
        <v>15</v>
      </c>
      <c r="E4" s="227"/>
      <c r="F4" s="2"/>
    </row>
    <row r="5" spans="1:6" ht="16.5" customHeight="1">
      <c r="A5" s="228" t="s">
        <v>4</v>
      </c>
      <c r="B5" s="3" t="s">
        <v>5</v>
      </c>
      <c r="C5" s="4">
        <v>999900000</v>
      </c>
      <c r="D5" s="5">
        <f>C5*31.1%</f>
        <v>310968900</v>
      </c>
      <c r="E5" s="6"/>
      <c r="F5" s="2"/>
    </row>
    <row r="6" spans="1:6" ht="19.5" customHeight="1">
      <c r="A6" s="229"/>
      <c r="B6" s="3" t="s">
        <v>6</v>
      </c>
      <c r="C6" s="4">
        <v>1000000000</v>
      </c>
      <c r="D6" s="5">
        <f>C6*31.1%</f>
        <v>311000000</v>
      </c>
      <c r="E6" s="3" t="s">
        <v>7</v>
      </c>
      <c r="F6" s="2"/>
    </row>
    <row r="7" spans="1:6" ht="16.5" customHeight="1">
      <c r="A7" s="230"/>
      <c r="B7" s="3" t="s">
        <v>8</v>
      </c>
      <c r="C7" s="4">
        <v>1000008000</v>
      </c>
      <c r="D7" s="5">
        <f t="shared" ref="D7:D10" si="0">C7*31.1%</f>
        <v>311002488</v>
      </c>
      <c r="E7" s="3" t="s">
        <v>9</v>
      </c>
    </row>
    <row r="8" spans="1:6">
      <c r="A8" s="230"/>
      <c r="B8" s="8" t="s">
        <v>10</v>
      </c>
      <c r="C8" s="9">
        <v>1000000000</v>
      </c>
      <c r="D8" s="5">
        <f t="shared" si="0"/>
        <v>311000000</v>
      </c>
      <c r="E8" s="8" t="s">
        <v>11</v>
      </c>
    </row>
    <row r="9" spans="1:6">
      <c r="A9" s="230"/>
      <c r="B9" s="8" t="s">
        <v>12</v>
      </c>
      <c r="C9" s="9">
        <v>500000000</v>
      </c>
      <c r="D9" s="5">
        <f t="shared" si="0"/>
        <v>155500000</v>
      </c>
      <c r="E9" s="8" t="s">
        <v>9</v>
      </c>
    </row>
    <row r="10" spans="1:6" ht="17.25" customHeight="1">
      <c r="A10" s="231"/>
      <c r="B10" s="8" t="s">
        <v>13</v>
      </c>
      <c r="C10" s="9">
        <v>500000000</v>
      </c>
      <c r="D10" s="5">
        <f t="shared" si="0"/>
        <v>155500000</v>
      </c>
      <c r="E10" s="8" t="s">
        <v>9</v>
      </c>
    </row>
    <row r="11" spans="1:6" ht="26.25" customHeight="1">
      <c r="A11" s="2" t="s">
        <v>26</v>
      </c>
      <c r="C11" s="2" t="s">
        <v>26</v>
      </c>
      <c r="D11" s="2" t="s">
        <v>26</v>
      </c>
    </row>
    <row r="12" spans="1:6" ht="16.5" customHeight="1">
      <c r="A12" s="10" t="s">
        <v>16</v>
      </c>
      <c r="B12" s="11"/>
      <c r="C12" s="12">
        <f>SUM(C5:C10)</f>
        <v>4999908000</v>
      </c>
      <c r="D12" s="12">
        <f>SUM(D5:D10)</f>
        <v>1554971388</v>
      </c>
      <c r="E12" s="11"/>
    </row>
    <row r="15" spans="1:6" ht="20.25" customHeight="1">
      <c r="A15" s="228" t="s">
        <v>17</v>
      </c>
      <c r="B15" s="3" t="s">
        <v>18</v>
      </c>
      <c r="C15" s="4">
        <v>9499899500</v>
      </c>
      <c r="D15" s="5">
        <f>C15*35%</f>
        <v>3324964825</v>
      </c>
      <c r="E15" s="3" t="s">
        <v>19</v>
      </c>
      <c r="F15" s="2"/>
    </row>
    <row r="16" spans="1:6" ht="19.5" customHeight="1">
      <c r="A16" s="229"/>
      <c r="B16" s="8" t="s">
        <v>20</v>
      </c>
      <c r="C16" s="9">
        <v>19738829745</v>
      </c>
      <c r="D16" s="5">
        <f t="shared" ref="D16:D19" si="1">C16*35%</f>
        <v>6908590410.75</v>
      </c>
      <c r="E16" s="8" t="s">
        <v>21</v>
      </c>
    </row>
    <row r="17" spans="1:6" ht="16.5" customHeight="1">
      <c r="A17" s="229"/>
      <c r="B17" s="3" t="s">
        <v>22</v>
      </c>
      <c r="C17" s="9">
        <v>15499921224</v>
      </c>
      <c r="D17" s="5">
        <f t="shared" si="1"/>
        <v>5424972428.3999996</v>
      </c>
      <c r="E17" s="6"/>
      <c r="F17" s="2"/>
    </row>
    <row r="18" spans="1:6" ht="18" customHeight="1">
      <c r="A18" s="229"/>
      <c r="B18" s="8" t="s">
        <v>23</v>
      </c>
      <c r="C18" s="9">
        <v>20261139650</v>
      </c>
      <c r="D18" s="5">
        <f t="shared" si="1"/>
        <v>7091398877.5</v>
      </c>
      <c r="E18" s="8" t="s">
        <v>21</v>
      </c>
    </row>
    <row r="19" spans="1:6" ht="21.75" customHeight="1">
      <c r="A19" s="227"/>
      <c r="B19" s="8" t="s">
        <v>24</v>
      </c>
      <c r="C19" s="9">
        <v>10000000000</v>
      </c>
      <c r="D19" s="5">
        <f t="shared" si="1"/>
        <v>3500000000</v>
      </c>
      <c r="E19" s="8" t="s">
        <v>9</v>
      </c>
    </row>
    <row r="20" spans="1:6" ht="21.75" customHeight="1">
      <c r="A20" s="2" t="s">
        <v>26</v>
      </c>
      <c r="C20" s="2" t="s">
        <v>26</v>
      </c>
      <c r="D20" s="2" t="s">
        <v>26</v>
      </c>
    </row>
    <row r="21" spans="1:6" ht="21" customHeight="1">
      <c r="A21" s="10" t="s">
        <v>25</v>
      </c>
      <c r="B21" s="11"/>
      <c r="C21" s="12">
        <f>SUM(C15:C19)</f>
        <v>74999790119</v>
      </c>
      <c r="D21" s="12">
        <f>SUM(D15:D19)</f>
        <v>26249926541.650002</v>
      </c>
      <c r="E21" s="11"/>
    </row>
    <row r="22" spans="1:6" ht="21.75" customHeight="1"/>
    <row r="23" spans="1:6">
      <c r="A23" s="10" t="s">
        <v>27</v>
      </c>
      <c r="B23" s="11"/>
      <c r="C23" s="12">
        <f>C12+C21</f>
        <v>79999698119</v>
      </c>
      <c r="D23" s="12">
        <f>D12+D21</f>
        <v>27804897929.650002</v>
      </c>
      <c r="E23" s="11"/>
    </row>
  </sheetData>
  <mergeCells count="6">
    <mergeCell ref="E3:E4"/>
    <mergeCell ref="A15:A19"/>
    <mergeCell ref="A5:A10"/>
    <mergeCell ref="A3:A4"/>
    <mergeCell ref="B3:B4"/>
    <mergeCell ref="C3:D3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E2" sqref="E2"/>
    </sheetView>
  </sheetViews>
  <sheetFormatPr defaultRowHeight="16.5"/>
  <cols>
    <col min="1" max="1" width="25.625" customWidth="1"/>
    <col min="2" max="2" width="30.375" customWidth="1"/>
    <col min="3" max="3" width="16.625" customWidth="1"/>
    <col min="4" max="4" width="14.75" customWidth="1"/>
    <col min="5" max="5" width="26.875" customWidth="1"/>
  </cols>
  <sheetData>
    <row r="1" spans="1:5">
      <c r="A1" t="s">
        <v>568</v>
      </c>
    </row>
    <row r="2" spans="1:5">
      <c r="E2" t="s">
        <v>583</v>
      </c>
    </row>
    <row r="3" spans="1:5" ht="16.5" customHeight="1">
      <c r="A3" s="226" t="s">
        <v>1</v>
      </c>
      <c r="B3" s="226" t="s">
        <v>0</v>
      </c>
      <c r="C3" s="232" t="s">
        <v>2</v>
      </c>
      <c r="D3" s="233"/>
      <c r="E3" s="226" t="s">
        <v>3</v>
      </c>
    </row>
    <row r="4" spans="1:5" ht="16.5" customHeight="1">
      <c r="A4" s="227"/>
      <c r="B4" s="227"/>
      <c r="C4" s="1" t="s">
        <v>569</v>
      </c>
      <c r="D4" s="1" t="s">
        <v>570</v>
      </c>
      <c r="E4" s="227"/>
    </row>
    <row r="5" spans="1:5" ht="17.100000000000001" customHeight="1">
      <c r="A5" s="13" t="s">
        <v>28</v>
      </c>
      <c r="B5" s="13" t="s">
        <v>29</v>
      </c>
      <c r="C5" s="14">
        <v>2999998500</v>
      </c>
      <c r="D5" s="14"/>
      <c r="E5" s="13" t="s">
        <v>30</v>
      </c>
    </row>
    <row r="6" spans="1:5" ht="17.100000000000001" customHeight="1">
      <c r="A6" s="13" t="s">
        <v>31</v>
      </c>
      <c r="B6" s="13" t="s">
        <v>32</v>
      </c>
      <c r="C6" s="14">
        <v>3000000000</v>
      </c>
      <c r="D6" s="14"/>
      <c r="E6" s="13" t="s">
        <v>7</v>
      </c>
    </row>
    <row r="7" spans="1:5" ht="17.100000000000001" customHeight="1">
      <c r="A7" s="13" t="s">
        <v>33</v>
      </c>
      <c r="B7" s="13" t="s">
        <v>34</v>
      </c>
      <c r="C7" s="14">
        <v>31797892214</v>
      </c>
      <c r="D7" s="14"/>
      <c r="E7" s="13" t="s">
        <v>35</v>
      </c>
    </row>
    <row r="8" spans="1:5" ht="17.100000000000001" customHeight="1">
      <c r="A8" s="18" t="s">
        <v>36</v>
      </c>
      <c r="B8" s="18" t="s">
        <v>37</v>
      </c>
      <c r="C8" s="14">
        <v>12500000000</v>
      </c>
      <c r="D8" s="19"/>
      <c r="E8" s="18" t="s">
        <v>38</v>
      </c>
    </row>
    <row r="9" spans="1:5" ht="17.100000000000001" customHeight="1">
      <c r="A9" s="13" t="s">
        <v>39</v>
      </c>
      <c r="B9" s="13" t="s">
        <v>40</v>
      </c>
      <c r="C9" s="14">
        <v>298974000</v>
      </c>
      <c r="D9" s="14"/>
      <c r="E9" s="13" t="s">
        <v>41</v>
      </c>
    </row>
    <row r="10" spans="1:5" ht="17.100000000000001" customHeight="1">
      <c r="A10" s="13" t="s">
        <v>42</v>
      </c>
      <c r="B10" s="13" t="s">
        <v>43</v>
      </c>
      <c r="C10" s="14">
        <v>5999907540</v>
      </c>
      <c r="D10" s="14"/>
      <c r="E10" s="13" t="s">
        <v>65</v>
      </c>
    </row>
    <row r="11" spans="1:5" ht="17.100000000000001" customHeight="1">
      <c r="A11" s="13" t="s">
        <v>44</v>
      </c>
      <c r="B11" s="13" t="s">
        <v>45</v>
      </c>
      <c r="C11" s="14">
        <v>999977264</v>
      </c>
      <c r="D11" s="14"/>
      <c r="E11" s="13" t="s">
        <v>46</v>
      </c>
    </row>
    <row r="12" spans="1:5" ht="17.100000000000001" customHeight="1">
      <c r="A12" s="13" t="s">
        <v>47</v>
      </c>
      <c r="B12" s="13" t="s">
        <v>48</v>
      </c>
      <c r="C12" s="14">
        <v>4999992000</v>
      </c>
      <c r="D12" s="14"/>
      <c r="E12" s="18" t="s">
        <v>49</v>
      </c>
    </row>
    <row r="13" spans="1:5" ht="17.100000000000001" customHeight="1">
      <c r="A13" s="13" t="s">
        <v>571</v>
      </c>
      <c r="B13" s="15" t="s">
        <v>50</v>
      </c>
      <c r="C13" s="14">
        <v>2000075132</v>
      </c>
      <c r="D13" s="16"/>
      <c r="E13" s="17" t="s">
        <v>572</v>
      </c>
    </row>
    <row r="14" spans="1:5" ht="17.100000000000001" customHeight="1">
      <c r="A14" s="234" t="s">
        <v>51</v>
      </c>
      <c r="B14" s="13" t="s">
        <v>52</v>
      </c>
      <c r="C14" s="9">
        <v>499800000</v>
      </c>
      <c r="D14" s="236">
        <f>C14+C15</f>
        <v>1703135835</v>
      </c>
      <c r="E14" s="8" t="s">
        <v>53</v>
      </c>
    </row>
    <row r="15" spans="1:5" ht="17.100000000000001" customHeight="1">
      <c r="A15" s="235"/>
      <c r="B15" s="13" t="s">
        <v>54</v>
      </c>
      <c r="C15" s="9">
        <v>1203335835</v>
      </c>
      <c r="D15" s="237"/>
      <c r="E15" s="8"/>
    </row>
    <row r="16" spans="1:5" ht="17.100000000000001" customHeight="1">
      <c r="A16" s="13" t="s">
        <v>55</v>
      </c>
      <c r="B16" s="13" t="s">
        <v>45</v>
      </c>
      <c r="C16" s="14">
        <v>1008000000</v>
      </c>
      <c r="D16" s="14"/>
      <c r="E16" s="13" t="s">
        <v>56</v>
      </c>
    </row>
    <row r="17" spans="1:5" ht="17.100000000000001" customHeight="1">
      <c r="A17" s="13" t="s">
        <v>57</v>
      </c>
      <c r="B17" s="13" t="s">
        <v>58</v>
      </c>
      <c r="C17" s="14">
        <v>1999999235</v>
      </c>
      <c r="D17" s="14"/>
      <c r="E17" s="13" t="s">
        <v>59</v>
      </c>
    </row>
    <row r="18" spans="1:5" ht="17.100000000000001" customHeight="1">
      <c r="A18" s="234" t="s">
        <v>60</v>
      </c>
      <c r="B18" s="13" t="s">
        <v>61</v>
      </c>
      <c r="C18" s="14">
        <v>999990000</v>
      </c>
      <c r="D18" s="236">
        <f>C18+C19</f>
        <v>2000040000</v>
      </c>
      <c r="E18" s="13" t="s">
        <v>7</v>
      </c>
    </row>
    <row r="19" spans="1:5" ht="17.100000000000001" customHeight="1">
      <c r="A19" s="235"/>
      <c r="B19" s="13" t="s">
        <v>62</v>
      </c>
      <c r="C19" s="14">
        <v>1000050000</v>
      </c>
      <c r="D19" s="237"/>
      <c r="E19" s="13"/>
    </row>
    <row r="20" spans="1:5" ht="17.100000000000001" customHeight="1">
      <c r="A20" s="234" t="s">
        <v>66</v>
      </c>
      <c r="B20" s="13" t="s">
        <v>63</v>
      </c>
      <c r="C20" s="14">
        <v>2000000000</v>
      </c>
      <c r="D20" s="236">
        <f>C20+C21</f>
        <v>5000000000</v>
      </c>
      <c r="E20" s="234" t="s">
        <v>573</v>
      </c>
    </row>
    <row r="21" spans="1:5" ht="17.100000000000001" customHeight="1">
      <c r="A21" s="238"/>
      <c r="B21" s="13" t="s">
        <v>64</v>
      </c>
      <c r="C21" s="14">
        <v>3000000000</v>
      </c>
      <c r="D21" s="237"/>
      <c r="E21" s="239"/>
    </row>
    <row r="22" spans="1:5" ht="17.100000000000001" customHeight="1">
      <c r="A22" s="25" t="s">
        <v>26</v>
      </c>
      <c r="C22" s="25" t="s">
        <v>26</v>
      </c>
      <c r="D22" s="25" t="s">
        <v>26</v>
      </c>
    </row>
    <row r="23" spans="1:5" ht="17.100000000000001" customHeight="1">
      <c r="A23" s="20"/>
      <c r="B23" s="21"/>
      <c r="C23" s="22"/>
      <c r="D23" s="23"/>
      <c r="E23" s="20"/>
    </row>
    <row r="24" spans="1:5" ht="17.100000000000001" customHeight="1">
      <c r="A24" s="69" t="s">
        <v>27</v>
      </c>
      <c r="B24" s="11"/>
      <c r="C24" s="12">
        <f>SUM(C5:C21)</f>
        <v>76307991720</v>
      </c>
      <c r="D24" s="12"/>
      <c r="E24" s="11"/>
    </row>
  </sheetData>
  <mergeCells count="11">
    <mergeCell ref="A3:A4"/>
    <mergeCell ref="B3:B4"/>
    <mergeCell ref="C3:D3"/>
    <mergeCell ref="E3:E4"/>
    <mergeCell ref="A14:A15"/>
    <mergeCell ref="D14:D15"/>
    <mergeCell ref="A18:A19"/>
    <mergeCell ref="D18:D19"/>
    <mergeCell ref="A20:A21"/>
    <mergeCell ref="D20:D21"/>
    <mergeCell ref="E20:E21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60"/>
  <sheetViews>
    <sheetView zoomScaleNormal="100" workbookViewId="0">
      <selection activeCell="H23" sqref="H23"/>
    </sheetView>
  </sheetViews>
  <sheetFormatPr defaultRowHeight="16.5"/>
  <cols>
    <col min="1" max="1" width="26.125" customWidth="1"/>
    <col min="2" max="2" width="32.25" customWidth="1"/>
    <col min="3" max="3" width="17.875" customWidth="1"/>
    <col min="4" max="4" width="17" customWidth="1"/>
    <col min="5" max="5" width="7.625" style="24" customWidth="1"/>
    <col min="6" max="7" width="15.875" bestFit="1" customWidth="1"/>
  </cols>
  <sheetData>
    <row r="1" spans="1:5" ht="18.75" customHeight="1">
      <c r="A1" s="240" t="s">
        <v>320</v>
      </c>
      <c r="B1" s="241"/>
      <c r="C1" s="241"/>
      <c r="D1" s="241"/>
      <c r="E1"/>
    </row>
    <row r="2" spans="1:5" ht="12.75" customHeight="1">
      <c r="A2" s="42" t="s">
        <v>321</v>
      </c>
      <c r="D2" s="26" t="s">
        <v>322</v>
      </c>
      <c r="E2"/>
    </row>
    <row r="3" spans="1:5" ht="16.5" customHeight="1">
      <c r="A3" s="1" t="s">
        <v>1</v>
      </c>
      <c r="B3" s="1" t="s">
        <v>0</v>
      </c>
      <c r="C3" s="1" t="s">
        <v>2</v>
      </c>
      <c r="D3" s="1"/>
    </row>
    <row r="4" spans="1:5" ht="16.5" customHeight="1">
      <c r="A4" s="242" t="s">
        <v>323</v>
      </c>
      <c r="B4" s="32" t="s">
        <v>43</v>
      </c>
      <c r="C4" s="31">
        <v>3692136270</v>
      </c>
      <c r="D4" s="244">
        <f>C4+C5+C6+C7+C8</f>
        <v>12691941540</v>
      </c>
      <c r="E4" s="44"/>
    </row>
    <row r="5" spans="1:5" ht="16.5" customHeight="1">
      <c r="A5" s="243"/>
      <c r="B5" s="32" t="s">
        <v>90</v>
      </c>
      <c r="C5" s="31">
        <v>1999916625</v>
      </c>
      <c r="D5" s="245"/>
      <c r="E5" s="44"/>
    </row>
    <row r="6" spans="1:5" ht="16.5" customHeight="1">
      <c r="A6" s="243"/>
      <c r="B6" s="32" t="s">
        <v>32</v>
      </c>
      <c r="C6" s="31">
        <v>4999822045</v>
      </c>
      <c r="D6" s="245"/>
      <c r="E6" s="44"/>
    </row>
    <row r="7" spans="1:5" ht="16.5" customHeight="1">
      <c r="A7" s="243"/>
      <c r="B7" s="32" t="s">
        <v>78</v>
      </c>
      <c r="C7" s="31">
        <v>1000033300</v>
      </c>
      <c r="D7" s="245"/>
      <c r="E7" s="44"/>
    </row>
    <row r="8" spans="1:5" ht="16.5" customHeight="1">
      <c r="A8" s="243"/>
      <c r="B8" s="32" t="s">
        <v>29</v>
      </c>
      <c r="C8" s="31">
        <v>1000033300</v>
      </c>
      <c r="D8" s="245"/>
      <c r="E8" s="44"/>
    </row>
    <row r="9" spans="1:5">
      <c r="A9" s="45"/>
      <c r="B9" s="32"/>
      <c r="C9" s="46"/>
      <c r="D9" s="47">
        <f>D4</f>
        <v>12691941540</v>
      </c>
      <c r="E9" s="48"/>
    </row>
    <row r="10" spans="1:5" ht="16.5" customHeight="1">
      <c r="A10" s="49"/>
      <c r="B10" s="50"/>
      <c r="C10" s="51"/>
      <c r="D10" s="52"/>
      <c r="E10" s="44"/>
    </row>
    <row r="11" spans="1:5" ht="16.5" customHeight="1">
      <c r="A11" s="242" t="s">
        <v>180</v>
      </c>
      <c r="B11" s="32" t="s">
        <v>78</v>
      </c>
      <c r="C11" s="31">
        <v>1700000000</v>
      </c>
      <c r="D11" s="244">
        <f>C11+C12+C13+C14</f>
        <v>15700000000</v>
      </c>
      <c r="E11" s="44"/>
    </row>
    <row r="12" spans="1:5" ht="16.5" customHeight="1">
      <c r="A12" s="243"/>
      <c r="B12" s="32" t="s">
        <v>29</v>
      </c>
      <c r="C12" s="31">
        <v>2000000000</v>
      </c>
      <c r="D12" s="245"/>
      <c r="E12" s="44"/>
    </row>
    <row r="13" spans="1:5" ht="16.5" customHeight="1">
      <c r="A13" s="243"/>
      <c r="B13" s="32" t="s">
        <v>73</v>
      </c>
      <c r="C13" s="31">
        <v>2000000000</v>
      </c>
      <c r="D13" s="245"/>
      <c r="E13" s="44"/>
    </row>
    <row r="14" spans="1:5" ht="16.5" customHeight="1">
      <c r="A14" s="243"/>
      <c r="B14" s="32" t="s">
        <v>32</v>
      </c>
      <c r="C14" s="31">
        <v>10000000000</v>
      </c>
      <c r="D14" s="245"/>
      <c r="E14" s="44"/>
    </row>
    <row r="15" spans="1:5" ht="16.5" customHeight="1">
      <c r="A15" s="246" t="s">
        <v>190</v>
      </c>
      <c r="B15" s="32" t="s">
        <v>64</v>
      </c>
      <c r="C15" s="31">
        <v>1999991700</v>
      </c>
      <c r="D15" s="249">
        <f>C15+C16+C17+C18</f>
        <v>6699992157</v>
      </c>
      <c r="E15" s="44"/>
    </row>
    <row r="16" spans="1:5" ht="16.5" customHeight="1">
      <c r="A16" s="247"/>
      <c r="B16" s="32" t="s">
        <v>61</v>
      </c>
      <c r="C16" s="31">
        <v>1700001547</v>
      </c>
      <c r="D16" s="250"/>
      <c r="E16" s="44"/>
    </row>
    <row r="17" spans="1:6" ht="16.5" customHeight="1">
      <c r="A17" s="247"/>
      <c r="B17" s="32" t="s">
        <v>107</v>
      </c>
      <c r="C17" s="31">
        <v>1000000910</v>
      </c>
      <c r="D17" s="250"/>
      <c r="E17" s="44"/>
    </row>
    <row r="18" spans="1:6" ht="16.5" customHeight="1">
      <c r="A18" s="248"/>
      <c r="B18" s="32" t="s">
        <v>324</v>
      </c>
      <c r="C18" s="31">
        <v>1999998000</v>
      </c>
      <c r="D18" s="251"/>
      <c r="E18" s="44"/>
    </row>
    <row r="19" spans="1:6" ht="16.5" customHeight="1">
      <c r="A19" s="246" t="s">
        <v>161</v>
      </c>
      <c r="B19" s="32" t="s">
        <v>40</v>
      </c>
      <c r="C19" s="31">
        <v>1000000000</v>
      </c>
      <c r="D19" s="244">
        <f>C19+C20+C21+C22</f>
        <v>7499999500</v>
      </c>
      <c r="E19" s="253"/>
    </row>
    <row r="20" spans="1:6" ht="16.5" customHeight="1">
      <c r="A20" s="247"/>
      <c r="B20" s="32" t="s">
        <v>90</v>
      </c>
      <c r="C20" s="31">
        <v>4500000000</v>
      </c>
      <c r="D20" s="245"/>
      <c r="E20" s="254"/>
    </row>
    <row r="21" spans="1:6" ht="16.5" customHeight="1">
      <c r="A21" s="247"/>
      <c r="B21" s="36" t="s">
        <v>107</v>
      </c>
      <c r="C21" s="34">
        <v>999999500</v>
      </c>
      <c r="D21" s="245"/>
      <c r="E21" s="254"/>
    </row>
    <row r="22" spans="1:6" ht="16.5" customHeight="1">
      <c r="A22" s="247"/>
      <c r="B22" s="32" t="s">
        <v>54</v>
      </c>
      <c r="C22" s="31">
        <v>1000000000</v>
      </c>
      <c r="D22" s="245"/>
      <c r="E22" s="254"/>
    </row>
    <row r="23" spans="1:6" ht="16.5" customHeight="1">
      <c r="A23" s="246" t="s">
        <v>168</v>
      </c>
      <c r="B23" s="32" t="s">
        <v>45</v>
      </c>
      <c r="C23" s="31">
        <v>1995000000</v>
      </c>
      <c r="D23" s="249">
        <f>C23+C24+C25+C26</f>
        <v>5196432000</v>
      </c>
      <c r="E23" s="44"/>
    </row>
    <row r="24" spans="1:6" ht="16.5" customHeight="1">
      <c r="A24" s="247"/>
      <c r="B24" s="32" t="s">
        <v>40</v>
      </c>
      <c r="C24" s="31">
        <v>300000000</v>
      </c>
      <c r="D24" s="250"/>
      <c r="E24" s="44"/>
    </row>
    <row r="25" spans="1:6" ht="16.5" customHeight="1">
      <c r="A25" s="247"/>
      <c r="B25" s="32" t="s">
        <v>48</v>
      </c>
      <c r="C25" s="31">
        <v>2076432000</v>
      </c>
      <c r="D25" s="250"/>
      <c r="E25" s="44"/>
    </row>
    <row r="26" spans="1:6" ht="16.5" customHeight="1">
      <c r="A26" s="248"/>
      <c r="B26" s="32" t="s">
        <v>61</v>
      </c>
      <c r="C26" s="31">
        <v>825000000</v>
      </c>
      <c r="D26" s="251"/>
      <c r="E26" s="44"/>
    </row>
    <row r="27" spans="1:6">
      <c r="A27" s="45"/>
      <c r="B27" s="32"/>
      <c r="C27" s="46"/>
      <c r="D27" s="47">
        <f>SUM(D11:D26)</f>
        <v>35096423657</v>
      </c>
      <c r="E27" s="48"/>
      <c r="F27" s="7">
        <f>D27+D9</f>
        <v>47788365197</v>
      </c>
    </row>
    <row r="28" spans="1:6" ht="15" customHeight="1">
      <c r="A28" s="49"/>
      <c r="B28" s="50"/>
      <c r="C28" s="53"/>
      <c r="D28" s="53"/>
      <c r="E28" s="48"/>
    </row>
    <row r="29" spans="1:6" ht="16.5" customHeight="1">
      <c r="A29" s="242" t="s">
        <v>106</v>
      </c>
      <c r="B29" s="32" t="s">
        <v>63</v>
      </c>
      <c r="C29" s="31">
        <v>2500070000</v>
      </c>
      <c r="D29" s="244">
        <f>C29+C30+C31</f>
        <v>7400050000</v>
      </c>
      <c r="E29" s="44"/>
    </row>
    <row r="30" spans="1:6" ht="16.5" customHeight="1">
      <c r="A30" s="243"/>
      <c r="B30" s="32" t="s">
        <v>107</v>
      </c>
      <c r="C30" s="31">
        <v>3899930000</v>
      </c>
      <c r="D30" s="245"/>
      <c r="E30" s="44"/>
    </row>
    <row r="31" spans="1:6" ht="16.5" customHeight="1">
      <c r="A31" s="243"/>
      <c r="B31" s="32" t="s">
        <v>69</v>
      </c>
      <c r="C31" s="31">
        <v>1000050000</v>
      </c>
      <c r="D31" s="245"/>
      <c r="E31" s="44"/>
    </row>
    <row r="32" spans="1:6" ht="16.5" customHeight="1">
      <c r="A32" s="246" t="s">
        <v>113</v>
      </c>
      <c r="B32" s="32" t="s">
        <v>48</v>
      </c>
      <c r="C32" s="31">
        <v>2000180000</v>
      </c>
      <c r="D32" s="249">
        <f>C32+C33+C34</f>
        <v>5000540340</v>
      </c>
      <c r="E32" s="44"/>
    </row>
    <row r="33" spans="1:5" ht="16.5" customHeight="1">
      <c r="A33" s="247"/>
      <c r="B33" s="36" t="s">
        <v>114</v>
      </c>
      <c r="C33" s="34">
        <v>999980500</v>
      </c>
      <c r="D33" s="250"/>
      <c r="E33" s="44"/>
    </row>
    <row r="34" spans="1:5" ht="16.5" customHeight="1">
      <c r="A34" s="248"/>
      <c r="B34" s="36" t="s">
        <v>58</v>
      </c>
      <c r="C34" s="34">
        <v>2000379840</v>
      </c>
      <c r="D34" s="251"/>
      <c r="E34" s="44"/>
    </row>
    <row r="35" spans="1:5" ht="16.5" customHeight="1">
      <c r="A35" s="242" t="s">
        <v>325</v>
      </c>
      <c r="B35" s="32" t="s">
        <v>40</v>
      </c>
      <c r="C35" s="31">
        <v>3200000000</v>
      </c>
      <c r="D35" s="244">
        <f>C35+C36+C37</f>
        <v>12200000000</v>
      </c>
      <c r="E35" s="252"/>
    </row>
    <row r="36" spans="1:5" ht="16.5" customHeight="1">
      <c r="A36" s="243"/>
      <c r="B36" s="32" t="s">
        <v>121</v>
      </c>
      <c r="C36" s="31">
        <v>2000000000</v>
      </c>
      <c r="D36" s="245"/>
      <c r="E36" s="252"/>
    </row>
    <row r="37" spans="1:5" ht="16.5" customHeight="1">
      <c r="A37" s="243"/>
      <c r="B37" s="32" t="s">
        <v>88</v>
      </c>
      <c r="C37" s="31">
        <v>7000000000</v>
      </c>
      <c r="D37" s="245"/>
      <c r="E37" s="252"/>
    </row>
    <row r="38" spans="1:5" ht="16.5" customHeight="1">
      <c r="A38" s="242" t="s">
        <v>232</v>
      </c>
      <c r="B38" s="32" t="s">
        <v>45</v>
      </c>
      <c r="C38" s="31">
        <v>7223992000</v>
      </c>
      <c r="D38" s="244">
        <f>C38+C39+C40</f>
        <v>11330492000</v>
      </c>
      <c r="E38" s="54"/>
    </row>
    <row r="39" spans="1:5" ht="16.5" customHeight="1">
      <c r="A39" s="243"/>
      <c r="B39" s="32" t="s">
        <v>63</v>
      </c>
      <c r="C39" s="31">
        <v>1006500000</v>
      </c>
      <c r="D39" s="245"/>
      <c r="E39" s="44"/>
    </row>
    <row r="40" spans="1:5" ht="16.5" customHeight="1">
      <c r="A40" s="243"/>
      <c r="B40" s="32" t="s">
        <v>32</v>
      </c>
      <c r="C40" s="31">
        <v>3100000000</v>
      </c>
      <c r="D40" s="245"/>
      <c r="E40" s="44"/>
    </row>
    <row r="41" spans="1:5" ht="16.5" customHeight="1">
      <c r="A41" s="242" t="s">
        <v>119</v>
      </c>
      <c r="B41" s="32" t="s">
        <v>48</v>
      </c>
      <c r="C41" s="31">
        <v>407400000</v>
      </c>
      <c r="D41" s="244">
        <f>C41+C42+C43</f>
        <v>2335230300</v>
      </c>
      <c r="E41" s="44"/>
    </row>
    <row r="42" spans="1:5" ht="16.5" customHeight="1">
      <c r="A42" s="243"/>
      <c r="B42" s="32" t="s">
        <v>54</v>
      </c>
      <c r="C42" s="31">
        <v>999630300</v>
      </c>
      <c r="D42" s="245"/>
      <c r="E42" s="44"/>
    </row>
    <row r="43" spans="1:5" ht="16.5" customHeight="1">
      <c r="A43" s="243"/>
      <c r="B43" s="32" t="s">
        <v>61</v>
      </c>
      <c r="C43" s="31">
        <v>928200000</v>
      </c>
      <c r="D43" s="245"/>
      <c r="E43" s="44"/>
    </row>
    <row r="44" spans="1:5" ht="16.5" customHeight="1">
      <c r="A44" s="242" t="s">
        <v>188</v>
      </c>
      <c r="B44" s="32" t="s">
        <v>114</v>
      </c>
      <c r="C44" s="31">
        <v>1500000000</v>
      </c>
      <c r="D44" s="244">
        <f>C44+C45+C46</f>
        <v>5500394000</v>
      </c>
      <c r="E44" s="44"/>
    </row>
    <row r="45" spans="1:5" ht="16.5" customHeight="1">
      <c r="A45" s="243"/>
      <c r="B45" s="32" t="s">
        <v>32</v>
      </c>
      <c r="C45" s="31">
        <v>2999516000</v>
      </c>
      <c r="D45" s="245"/>
      <c r="E45" s="44"/>
    </row>
    <row r="46" spans="1:5" ht="16.5" customHeight="1">
      <c r="A46" s="243"/>
      <c r="B46" s="32" t="s">
        <v>78</v>
      </c>
      <c r="C46" s="31">
        <v>1000878000</v>
      </c>
      <c r="D46" s="245"/>
      <c r="E46" s="44"/>
    </row>
    <row r="47" spans="1:5">
      <c r="A47" s="246" t="s">
        <v>191</v>
      </c>
      <c r="B47" s="32" t="s">
        <v>111</v>
      </c>
      <c r="C47" s="34">
        <v>1999998000</v>
      </c>
      <c r="D47" s="249">
        <f>C47+C48+C49</f>
        <v>4499995500</v>
      </c>
      <c r="E47" s="48"/>
    </row>
    <row r="48" spans="1:5">
      <c r="A48" s="247"/>
      <c r="B48" s="32" t="s">
        <v>100</v>
      </c>
      <c r="C48" s="34">
        <v>1499998500</v>
      </c>
      <c r="D48" s="255"/>
      <c r="E48" s="48"/>
    </row>
    <row r="49" spans="1:5">
      <c r="A49" s="248"/>
      <c r="B49" s="36" t="s">
        <v>43</v>
      </c>
      <c r="C49" s="34">
        <v>999999000</v>
      </c>
      <c r="D49" s="256"/>
      <c r="E49" s="48"/>
    </row>
    <row r="50" spans="1:5" ht="16.5" customHeight="1">
      <c r="A50" s="242" t="s">
        <v>193</v>
      </c>
      <c r="B50" s="32" t="s">
        <v>54</v>
      </c>
      <c r="C50" s="31">
        <v>997714355</v>
      </c>
      <c r="D50" s="244">
        <f>C50+C51+C52</f>
        <v>8983528674</v>
      </c>
      <c r="E50" s="253"/>
    </row>
    <row r="51" spans="1:5" ht="16.5" customHeight="1">
      <c r="A51" s="243"/>
      <c r="B51" s="32" t="s">
        <v>61</v>
      </c>
      <c r="C51" s="31">
        <v>2995714319</v>
      </c>
      <c r="D51" s="245"/>
      <c r="E51" s="254"/>
    </row>
    <row r="52" spans="1:5" ht="16.5" customHeight="1">
      <c r="A52" s="243"/>
      <c r="B52" s="32" t="s">
        <v>29</v>
      </c>
      <c r="C52" s="31">
        <v>4990100000</v>
      </c>
      <c r="D52" s="245"/>
      <c r="E52" s="254"/>
    </row>
    <row r="53" spans="1:5" ht="16.5" customHeight="1">
      <c r="A53" s="242" t="s">
        <v>126</v>
      </c>
      <c r="B53" s="32" t="s">
        <v>73</v>
      </c>
      <c r="C53" s="31">
        <v>499995600</v>
      </c>
      <c r="D53" s="244">
        <f>C53+C54+C55</f>
        <v>3250021100</v>
      </c>
      <c r="E53" s="44"/>
    </row>
    <row r="54" spans="1:5" ht="16.5" customHeight="1">
      <c r="A54" s="243"/>
      <c r="B54" s="32" t="s">
        <v>114</v>
      </c>
      <c r="C54" s="31">
        <v>749998500</v>
      </c>
      <c r="D54" s="245"/>
      <c r="E54" s="44"/>
    </row>
    <row r="55" spans="1:5" ht="16.5" customHeight="1">
      <c r="A55" s="243"/>
      <c r="B55" s="32" t="s">
        <v>32</v>
      </c>
      <c r="C55" s="31">
        <v>2000027000</v>
      </c>
      <c r="D55" s="245"/>
      <c r="E55" s="44"/>
    </row>
    <row r="56" spans="1:5" ht="16.5" customHeight="1">
      <c r="A56" s="242" t="s">
        <v>131</v>
      </c>
      <c r="B56" s="32" t="s">
        <v>71</v>
      </c>
      <c r="C56" s="31">
        <v>1300000650</v>
      </c>
      <c r="D56" s="244">
        <f>C56+C57+C58</f>
        <v>3300741598</v>
      </c>
      <c r="E56" s="44"/>
    </row>
    <row r="57" spans="1:5" ht="16.5" customHeight="1">
      <c r="A57" s="243"/>
      <c r="B57" s="32" t="s">
        <v>54</v>
      </c>
      <c r="C57" s="31">
        <v>1000000500</v>
      </c>
      <c r="D57" s="245"/>
      <c r="E57" s="44"/>
    </row>
    <row r="58" spans="1:5" ht="16.5" customHeight="1">
      <c r="A58" s="243"/>
      <c r="B58" s="32" t="s">
        <v>73</v>
      </c>
      <c r="C58" s="31">
        <v>1000740448</v>
      </c>
      <c r="D58" s="245"/>
      <c r="E58" s="44"/>
    </row>
    <row r="59" spans="1:5" ht="16.5" customHeight="1">
      <c r="A59" s="246" t="s">
        <v>234</v>
      </c>
      <c r="B59" s="32" t="s">
        <v>32</v>
      </c>
      <c r="C59" s="31">
        <v>3203060000</v>
      </c>
      <c r="D59" s="249">
        <f>C59+C60+C61</f>
        <v>5533060000</v>
      </c>
      <c r="E59" s="44"/>
    </row>
    <row r="60" spans="1:5" ht="16.5" customHeight="1">
      <c r="A60" s="247"/>
      <c r="B60" s="32" t="s">
        <v>29</v>
      </c>
      <c r="C60" s="31">
        <v>2055000000</v>
      </c>
      <c r="D60" s="250"/>
      <c r="E60" s="44"/>
    </row>
    <row r="61" spans="1:5" ht="16.5" customHeight="1">
      <c r="A61" s="248"/>
      <c r="B61" s="36" t="s">
        <v>99</v>
      </c>
      <c r="C61" s="34">
        <v>275000000</v>
      </c>
      <c r="D61" s="251"/>
      <c r="E61" s="44"/>
    </row>
    <row r="62" spans="1:5" ht="16.5" customHeight="1">
      <c r="A62" s="242" t="s">
        <v>133</v>
      </c>
      <c r="B62" s="32" t="s">
        <v>40</v>
      </c>
      <c r="C62" s="31">
        <v>749260116</v>
      </c>
      <c r="D62" s="244">
        <f>C62+C63+C64</f>
        <v>3245657580</v>
      </c>
      <c r="E62" s="44"/>
    </row>
    <row r="63" spans="1:5" ht="16.5" customHeight="1">
      <c r="A63" s="243"/>
      <c r="B63" s="32" t="s">
        <v>73</v>
      </c>
      <c r="C63" s="31">
        <v>500643000</v>
      </c>
      <c r="D63" s="245"/>
      <c r="E63" s="44"/>
    </row>
    <row r="64" spans="1:5" ht="16.5" customHeight="1">
      <c r="A64" s="243"/>
      <c r="B64" s="32" t="s">
        <v>32</v>
      </c>
      <c r="C64" s="31">
        <v>1995754464</v>
      </c>
      <c r="D64" s="245"/>
      <c r="E64" s="44"/>
    </row>
    <row r="65" spans="1:6" ht="16.5" customHeight="1">
      <c r="A65" s="234" t="s">
        <v>146</v>
      </c>
      <c r="B65" s="3" t="s">
        <v>69</v>
      </c>
      <c r="C65" s="4">
        <v>3500020000</v>
      </c>
      <c r="D65" s="236">
        <f>C65+C66+C67</f>
        <v>17000098716</v>
      </c>
    </row>
    <row r="66" spans="1:6" ht="22.5">
      <c r="A66" s="235"/>
      <c r="B66" s="55" t="s">
        <v>147</v>
      </c>
      <c r="C66" s="9">
        <v>10000000000</v>
      </c>
      <c r="D66" s="257"/>
      <c r="E66"/>
    </row>
    <row r="67" spans="1:6">
      <c r="A67" s="238"/>
      <c r="B67" s="8" t="s">
        <v>111</v>
      </c>
      <c r="C67" s="9">
        <v>3500078716</v>
      </c>
      <c r="D67" s="237"/>
      <c r="E67"/>
    </row>
    <row r="68" spans="1:6" ht="16.5" customHeight="1">
      <c r="A68" s="246" t="s">
        <v>173</v>
      </c>
      <c r="B68" s="32" t="s">
        <v>45</v>
      </c>
      <c r="C68" s="31">
        <v>1000000000</v>
      </c>
      <c r="D68" s="249">
        <f>C68+C69+C70</f>
        <v>4999970000</v>
      </c>
      <c r="E68" s="44"/>
    </row>
    <row r="69" spans="1:6" s="24" customFormat="1" ht="16.5" customHeight="1">
      <c r="A69" s="247"/>
      <c r="B69" s="36" t="s">
        <v>100</v>
      </c>
      <c r="C69" s="34">
        <v>3000010000</v>
      </c>
      <c r="D69" s="250"/>
      <c r="E69" s="44"/>
      <c r="F69"/>
    </row>
    <row r="70" spans="1:6" s="24" customFormat="1" ht="16.5" customHeight="1">
      <c r="A70" s="248"/>
      <c r="B70" s="36" t="s">
        <v>40</v>
      </c>
      <c r="C70" s="34">
        <v>999960000</v>
      </c>
      <c r="D70" s="251"/>
      <c r="E70" s="44"/>
      <c r="F70"/>
    </row>
    <row r="71" spans="1:6" s="24" customFormat="1" ht="16.5" customHeight="1">
      <c r="A71" s="242" t="s">
        <v>218</v>
      </c>
      <c r="B71" s="32" t="s">
        <v>45</v>
      </c>
      <c r="C71" s="31">
        <v>5000117961</v>
      </c>
      <c r="D71" s="244">
        <f>C71+C72+C73</f>
        <v>10587167574</v>
      </c>
      <c r="E71" s="44"/>
      <c r="F71"/>
    </row>
    <row r="72" spans="1:6" s="24" customFormat="1" ht="16.5" customHeight="1">
      <c r="A72" s="243"/>
      <c r="B72" s="32" t="s">
        <v>63</v>
      </c>
      <c r="C72" s="31">
        <v>2000049613</v>
      </c>
      <c r="D72" s="245"/>
      <c r="E72" s="44"/>
      <c r="F72"/>
    </row>
    <row r="73" spans="1:6" s="24" customFormat="1" ht="16.5" customHeight="1">
      <c r="A73" s="243"/>
      <c r="B73" s="32" t="s">
        <v>29</v>
      </c>
      <c r="C73" s="31">
        <v>3587000000</v>
      </c>
      <c r="D73" s="245"/>
      <c r="E73" s="44"/>
      <c r="F73"/>
    </row>
    <row r="74" spans="1:6" s="24" customFormat="1" ht="16.5" customHeight="1">
      <c r="A74" s="242" t="s">
        <v>219</v>
      </c>
      <c r="B74" s="32" t="s">
        <v>32</v>
      </c>
      <c r="C74" s="31">
        <v>3000009915</v>
      </c>
      <c r="D74" s="244">
        <f>C74+C75+C76</f>
        <v>9000879020</v>
      </c>
      <c r="E74" s="44"/>
      <c r="F74"/>
    </row>
    <row r="75" spans="1:6" s="24" customFormat="1" ht="16.5" customHeight="1">
      <c r="A75" s="243"/>
      <c r="B75" s="32" t="s">
        <v>61</v>
      </c>
      <c r="C75" s="31">
        <v>4000203305</v>
      </c>
      <c r="D75" s="245"/>
      <c r="E75" s="44"/>
      <c r="F75"/>
    </row>
    <row r="76" spans="1:6" s="24" customFormat="1" ht="16.5" customHeight="1">
      <c r="A76" s="243"/>
      <c r="B76" s="32" t="s">
        <v>64</v>
      </c>
      <c r="C76" s="31">
        <v>2000665800</v>
      </c>
      <c r="D76" s="245"/>
      <c r="E76" s="44"/>
      <c r="F76"/>
    </row>
    <row r="77" spans="1:6" ht="16.5" customHeight="1">
      <c r="A77" s="242" t="s">
        <v>222</v>
      </c>
      <c r="B77" s="32" t="s">
        <v>160</v>
      </c>
      <c r="C77" s="31">
        <v>1000000000</v>
      </c>
      <c r="D77" s="244">
        <f>C77+C78+C79</f>
        <v>4000000000</v>
      </c>
      <c r="E77" s="44"/>
    </row>
    <row r="78" spans="1:6" ht="16.5" customHeight="1">
      <c r="A78" s="243"/>
      <c r="B78" s="32" t="s">
        <v>32</v>
      </c>
      <c r="C78" s="31">
        <v>2000000000</v>
      </c>
      <c r="D78" s="245"/>
      <c r="E78" s="44"/>
    </row>
    <row r="79" spans="1:6" ht="16.5" customHeight="1">
      <c r="A79" s="243"/>
      <c r="B79" s="32" t="s">
        <v>62</v>
      </c>
      <c r="C79" s="31">
        <v>1000000000</v>
      </c>
      <c r="D79" s="245"/>
      <c r="E79" s="44"/>
    </row>
    <row r="80" spans="1:6">
      <c r="A80" s="56"/>
      <c r="B80" s="57"/>
      <c r="C80" s="58"/>
      <c r="D80" s="59">
        <f>SUM(D29:D79)</f>
        <v>118167826402</v>
      </c>
      <c r="E80" s="48"/>
      <c r="F80" s="7">
        <f>D9+D27+D80</f>
        <v>165956191599</v>
      </c>
    </row>
    <row r="81" spans="1:5">
      <c r="A81" s="60"/>
      <c r="B81" s="61"/>
      <c r="C81" s="62"/>
      <c r="D81" s="51"/>
      <c r="E81" s="48"/>
    </row>
    <row r="82" spans="1:5">
      <c r="A82" s="234" t="s">
        <v>51</v>
      </c>
      <c r="B82" s="3" t="s">
        <v>52</v>
      </c>
      <c r="C82" s="9">
        <v>499800000</v>
      </c>
      <c r="D82" s="236">
        <f>C82+C83</f>
        <v>1703135835</v>
      </c>
      <c r="E82"/>
    </row>
    <row r="83" spans="1:5">
      <c r="A83" s="239"/>
      <c r="B83" s="3" t="s">
        <v>54</v>
      </c>
      <c r="C83" s="9">
        <v>1203335835</v>
      </c>
      <c r="D83" s="237"/>
      <c r="E83"/>
    </row>
    <row r="84" spans="1:5" ht="16.5" customHeight="1">
      <c r="A84" s="234" t="s">
        <v>60</v>
      </c>
      <c r="B84" s="3" t="s">
        <v>61</v>
      </c>
      <c r="C84" s="4">
        <v>999990000</v>
      </c>
      <c r="D84" s="258">
        <f>C84+C85</f>
        <v>2000040000</v>
      </c>
    </row>
    <row r="85" spans="1:5">
      <c r="A85" s="238"/>
      <c r="B85" s="3" t="s">
        <v>62</v>
      </c>
      <c r="C85" s="4">
        <v>1000050000</v>
      </c>
      <c r="D85" s="259"/>
      <c r="E85"/>
    </row>
    <row r="86" spans="1:5" ht="16.5" customHeight="1">
      <c r="A86" s="260" t="s">
        <v>326</v>
      </c>
      <c r="B86" s="3" t="s">
        <v>63</v>
      </c>
      <c r="C86" s="4">
        <v>2000000000</v>
      </c>
      <c r="D86" s="258">
        <f>C86+C87</f>
        <v>5000000000</v>
      </c>
    </row>
    <row r="87" spans="1:5" ht="16.5" customHeight="1">
      <c r="A87" s="261"/>
      <c r="B87" s="3" t="s">
        <v>64</v>
      </c>
      <c r="C87" s="4">
        <v>3000000000</v>
      </c>
      <c r="D87" s="259"/>
    </row>
    <row r="88" spans="1:5" ht="16.5" customHeight="1">
      <c r="A88" s="234" t="s">
        <v>327</v>
      </c>
      <c r="B88" s="41" t="s">
        <v>328</v>
      </c>
      <c r="C88" s="9">
        <v>2999988000</v>
      </c>
      <c r="D88" s="236">
        <f>C88+C89</f>
        <v>6999972000</v>
      </c>
      <c r="E88"/>
    </row>
    <row r="89" spans="1:5">
      <c r="A89" s="239"/>
      <c r="B89" s="41" t="s">
        <v>96</v>
      </c>
      <c r="C89" s="9">
        <v>3999984000</v>
      </c>
      <c r="D89" s="237"/>
      <c r="E89"/>
    </row>
    <row r="90" spans="1:5">
      <c r="A90" s="234" t="s">
        <v>230</v>
      </c>
      <c r="B90" s="8" t="s">
        <v>78</v>
      </c>
      <c r="C90" s="9">
        <v>699730000</v>
      </c>
      <c r="D90" s="236">
        <f>C90+C91</f>
        <v>1999825000</v>
      </c>
      <c r="E90"/>
    </row>
    <row r="91" spans="1:5">
      <c r="A91" s="238"/>
      <c r="B91" s="8" t="s">
        <v>105</v>
      </c>
      <c r="C91" s="9">
        <v>1300095000</v>
      </c>
      <c r="D91" s="237"/>
      <c r="E91"/>
    </row>
    <row r="92" spans="1:5" ht="16.5" customHeight="1">
      <c r="A92" s="260" t="s">
        <v>97</v>
      </c>
      <c r="B92" s="3" t="s">
        <v>43</v>
      </c>
      <c r="C92" s="4">
        <v>500370465</v>
      </c>
      <c r="D92" s="258">
        <f>C92+C93</f>
        <v>3499663965</v>
      </c>
    </row>
    <row r="93" spans="1:5" ht="16.5" customHeight="1">
      <c r="A93" s="261"/>
      <c r="B93" s="3" t="s">
        <v>61</v>
      </c>
      <c r="C93" s="4">
        <v>2999293500</v>
      </c>
      <c r="D93" s="259"/>
    </row>
    <row r="94" spans="1:5" ht="16.5" customHeight="1">
      <c r="A94" s="260" t="s">
        <v>98</v>
      </c>
      <c r="B94" s="3" t="s">
        <v>78</v>
      </c>
      <c r="C94" s="4">
        <v>1644358944</v>
      </c>
      <c r="D94" s="258">
        <f>C94+C95</f>
        <v>3288717888</v>
      </c>
    </row>
    <row r="95" spans="1:5" ht="16.5" customHeight="1">
      <c r="A95" s="261"/>
      <c r="B95" s="3" t="s">
        <v>29</v>
      </c>
      <c r="C95" s="4">
        <v>1644358944</v>
      </c>
      <c r="D95" s="259"/>
    </row>
    <row r="96" spans="1:5" ht="16.5" customHeight="1">
      <c r="A96" s="234" t="s">
        <v>68</v>
      </c>
      <c r="B96" s="8" t="s">
        <v>69</v>
      </c>
      <c r="C96" s="9">
        <v>500000000</v>
      </c>
      <c r="D96" s="236">
        <f>C96+C97</f>
        <v>2700000000</v>
      </c>
    </row>
    <row r="97" spans="1:5" ht="16.5" customHeight="1">
      <c r="A97" s="239"/>
      <c r="B97" s="8" t="s">
        <v>70</v>
      </c>
      <c r="C97" s="9">
        <v>2200000000</v>
      </c>
      <c r="D97" s="237"/>
    </row>
    <row r="98" spans="1:5" ht="16.5" customHeight="1">
      <c r="A98" s="234" t="s">
        <v>231</v>
      </c>
      <c r="B98" s="3" t="s">
        <v>54</v>
      </c>
      <c r="C98" s="4">
        <v>1500169720</v>
      </c>
      <c r="D98" s="236">
        <f>C98+C99</f>
        <v>7628944816</v>
      </c>
    </row>
    <row r="99" spans="1:5" ht="16.5" customHeight="1">
      <c r="A99" s="239"/>
      <c r="B99" s="55" t="s">
        <v>109</v>
      </c>
      <c r="C99" s="9">
        <v>6128775096</v>
      </c>
      <c r="D99" s="237"/>
    </row>
    <row r="100" spans="1:5" ht="16.5" customHeight="1">
      <c r="A100" s="260" t="s">
        <v>101</v>
      </c>
      <c r="B100" s="3" t="s">
        <v>73</v>
      </c>
      <c r="C100" s="4">
        <v>998883144</v>
      </c>
      <c r="D100" s="258">
        <f>C100+C101</f>
        <v>5002343364</v>
      </c>
    </row>
    <row r="101" spans="1:5" ht="16.5" customHeight="1">
      <c r="A101" s="261"/>
      <c r="B101" s="3" t="s">
        <v>43</v>
      </c>
      <c r="C101" s="4">
        <v>4003460220</v>
      </c>
      <c r="D101" s="259"/>
    </row>
    <row r="102" spans="1:5" ht="16.5" customHeight="1">
      <c r="A102" s="260" t="s">
        <v>102</v>
      </c>
      <c r="B102" s="3" t="s">
        <v>78</v>
      </c>
      <c r="C102" s="4">
        <v>92196000</v>
      </c>
      <c r="D102" s="236">
        <f>C102+C103</f>
        <v>184392000</v>
      </c>
    </row>
    <row r="103" spans="1:5" ht="16.5" customHeight="1">
      <c r="A103" s="261"/>
      <c r="B103" s="3" t="s">
        <v>29</v>
      </c>
      <c r="C103" s="4">
        <v>92196000</v>
      </c>
      <c r="D103" s="237"/>
    </row>
    <row r="104" spans="1:5" ht="16.5" customHeight="1">
      <c r="A104" s="234" t="s">
        <v>103</v>
      </c>
      <c r="B104" s="3" t="s">
        <v>73</v>
      </c>
      <c r="C104" s="4">
        <v>500020000</v>
      </c>
      <c r="D104" s="236">
        <f>C104+C105</f>
        <v>1000030000</v>
      </c>
    </row>
    <row r="105" spans="1:5">
      <c r="A105" s="239"/>
      <c r="B105" s="8" t="s">
        <v>64</v>
      </c>
      <c r="C105" s="9">
        <v>500010000</v>
      </c>
      <c r="D105" s="237"/>
      <c r="E105"/>
    </row>
    <row r="106" spans="1:5">
      <c r="A106" s="234" t="s">
        <v>104</v>
      </c>
      <c r="B106" s="8" t="s">
        <v>78</v>
      </c>
      <c r="C106" s="9">
        <v>700180800</v>
      </c>
      <c r="D106" s="236">
        <f>C106+C107</f>
        <v>4999948800</v>
      </c>
      <c r="E106"/>
    </row>
    <row r="107" spans="1:5">
      <c r="A107" s="238"/>
      <c r="B107" s="29" t="s">
        <v>105</v>
      </c>
      <c r="C107" s="9">
        <v>4299768000</v>
      </c>
      <c r="D107" s="237"/>
      <c r="E107"/>
    </row>
    <row r="108" spans="1:5" ht="16.5" customHeight="1">
      <c r="A108" s="234" t="s">
        <v>108</v>
      </c>
      <c r="B108" s="3" t="s">
        <v>77</v>
      </c>
      <c r="C108" s="4">
        <v>1000000800</v>
      </c>
      <c r="D108" s="236">
        <f>C108+C109</f>
        <v>3500028000</v>
      </c>
    </row>
    <row r="109" spans="1:5">
      <c r="A109" s="238"/>
      <c r="B109" s="55" t="s">
        <v>109</v>
      </c>
      <c r="C109" s="9">
        <v>2500027200</v>
      </c>
      <c r="D109" s="237"/>
      <c r="E109"/>
    </row>
    <row r="110" spans="1:5">
      <c r="A110" s="234" t="s">
        <v>110</v>
      </c>
      <c r="B110" s="8" t="s">
        <v>111</v>
      </c>
      <c r="C110" s="9">
        <v>1999970004</v>
      </c>
      <c r="D110" s="258">
        <f>C110+C111</f>
        <v>2995970004</v>
      </c>
      <c r="E110"/>
    </row>
    <row r="111" spans="1:5">
      <c r="A111" s="238"/>
      <c r="B111" s="8" t="s">
        <v>107</v>
      </c>
      <c r="C111" s="9">
        <v>996000000</v>
      </c>
      <c r="D111" s="259"/>
      <c r="E111"/>
    </row>
    <row r="112" spans="1:5" ht="16.5" customHeight="1">
      <c r="A112" s="260" t="s">
        <v>243</v>
      </c>
      <c r="B112" s="3" t="s">
        <v>69</v>
      </c>
      <c r="C112" s="4">
        <v>2030000000</v>
      </c>
      <c r="D112" s="258">
        <f>C112+C113</f>
        <v>3030012800</v>
      </c>
    </row>
    <row r="113" spans="1:5" ht="16.5" customHeight="1">
      <c r="A113" s="261"/>
      <c r="B113" s="3" t="s">
        <v>48</v>
      </c>
      <c r="C113" s="4">
        <v>1000012800</v>
      </c>
      <c r="D113" s="259"/>
    </row>
    <row r="114" spans="1:5" ht="16.5" customHeight="1">
      <c r="A114" s="234" t="s">
        <v>181</v>
      </c>
      <c r="B114" s="3" t="s">
        <v>90</v>
      </c>
      <c r="C114" s="4">
        <v>1250000000</v>
      </c>
      <c r="D114" s="236">
        <f>C114+C115</f>
        <v>2500000000</v>
      </c>
    </row>
    <row r="115" spans="1:5" ht="16.5" customHeight="1">
      <c r="A115" s="239"/>
      <c r="B115" s="8" t="s">
        <v>107</v>
      </c>
      <c r="C115" s="9">
        <v>1250000000</v>
      </c>
      <c r="D115" s="237"/>
    </row>
    <row r="116" spans="1:5" ht="16.5" customHeight="1">
      <c r="A116" s="260" t="s">
        <v>260</v>
      </c>
      <c r="B116" s="3" t="s">
        <v>29</v>
      </c>
      <c r="C116" s="4">
        <v>3900000000</v>
      </c>
      <c r="D116" s="258">
        <f>C116+C117</f>
        <v>4899999000</v>
      </c>
      <c r="E116" s="262" t="s">
        <v>329</v>
      </c>
    </row>
    <row r="117" spans="1:5" ht="16.5" customHeight="1">
      <c r="A117" s="261"/>
      <c r="B117" s="3" t="s">
        <v>160</v>
      </c>
      <c r="C117" s="4">
        <v>999999000</v>
      </c>
      <c r="D117" s="259"/>
      <c r="E117" s="262"/>
    </row>
    <row r="118" spans="1:5" ht="16.5" customHeight="1">
      <c r="A118" s="234" t="s">
        <v>182</v>
      </c>
      <c r="B118" s="3" t="s">
        <v>73</v>
      </c>
      <c r="C118" s="4">
        <v>500004000</v>
      </c>
      <c r="D118" s="236">
        <f>C118+C119</f>
        <v>1299999000</v>
      </c>
    </row>
    <row r="119" spans="1:5" ht="16.5" customHeight="1">
      <c r="A119" s="263"/>
      <c r="B119" s="3" t="s">
        <v>63</v>
      </c>
      <c r="C119" s="4">
        <v>799995000</v>
      </c>
      <c r="D119" s="264"/>
    </row>
    <row r="120" spans="1:5" ht="16.5" customHeight="1">
      <c r="A120" s="260" t="s">
        <v>112</v>
      </c>
      <c r="B120" s="3" t="s">
        <v>88</v>
      </c>
      <c r="C120" s="4">
        <v>1999951500</v>
      </c>
      <c r="D120" s="258">
        <f>C120+C121</f>
        <v>2999895000</v>
      </c>
    </row>
    <row r="121" spans="1:5" ht="16.5" customHeight="1">
      <c r="A121" s="261"/>
      <c r="B121" s="3" t="s">
        <v>90</v>
      </c>
      <c r="C121" s="4">
        <v>999943500</v>
      </c>
      <c r="D121" s="259"/>
    </row>
    <row r="122" spans="1:5" ht="16.5" customHeight="1">
      <c r="A122" s="260" t="s">
        <v>330</v>
      </c>
      <c r="B122" s="3" t="s">
        <v>64</v>
      </c>
      <c r="C122" s="4">
        <v>999936000</v>
      </c>
      <c r="D122" s="258">
        <f>C122+C123</f>
        <v>2499935655</v>
      </c>
    </row>
    <row r="123" spans="1:5" ht="16.5" customHeight="1">
      <c r="A123" s="261"/>
      <c r="B123" s="3" t="s">
        <v>88</v>
      </c>
      <c r="C123" s="4">
        <v>1499999655</v>
      </c>
      <c r="D123" s="259"/>
    </row>
    <row r="124" spans="1:5" ht="16.5" customHeight="1">
      <c r="A124" s="234" t="s">
        <v>74</v>
      </c>
      <c r="B124" s="3" t="s">
        <v>32</v>
      </c>
      <c r="C124" s="4">
        <v>11248179095</v>
      </c>
      <c r="D124" s="236">
        <f>C124+C125</f>
        <v>15248179095</v>
      </c>
    </row>
    <row r="125" spans="1:5" ht="16.5" customHeight="1">
      <c r="A125" s="239"/>
      <c r="B125" s="8" t="s">
        <v>69</v>
      </c>
      <c r="C125" s="9">
        <v>4000000000</v>
      </c>
      <c r="D125" s="265"/>
    </row>
    <row r="126" spans="1:5" ht="16.5" customHeight="1">
      <c r="A126" s="234" t="s">
        <v>115</v>
      </c>
      <c r="B126" s="3" t="s">
        <v>45</v>
      </c>
      <c r="C126" s="4">
        <v>2566200000</v>
      </c>
      <c r="D126" s="236">
        <f>C126+C127</f>
        <v>4066200000</v>
      </c>
    </row>
    <row r="127" spans="1:5" ht="18.75" customHeight="1">
      <c r="A127" s="238"/>
      <c r="B127" s="8" t="s">
        <v>116</v>
      </c>
      <c r="C127" s="9">
        <v>1500000000</v>
      </c>
      <c r="D127" s="237"/>
      <c r="E127"/>
    </row>
    <row r="128" spans="1:5" ht="16.5" customHeight="1">
      <c r="A128" s="234" t="s">
        <v>331</v>
      </c>
      <c r="B128" s="3" t="s">
        <v>88</v>
      </c>
      <c r="C128" s="4">
        <v>1499460000</v>
      </c>
      <c r="D128" s="236">
        <f>C128+C129</f>
        <v>8499460000</v>
      </c>
      <c r="E128" s="24" t="s">
        <v>332</v>
      </c>
    </row>
    <row r="129" spans="1:6">
      <c r="A129" s="238"/>
      <c r="B129" s="8" t="s">
        <v>169</v>
      </c>
      <c r="C129" s="9">
        <v>7000000000</v>
      </c>
      <c r="D129" s="237"/>
      <c r="E129"/>
    </row>
    <row r="130" spans="1:6">
      <c r="A130" s="234" t="s">
        <v>185</v>
      </c>
      <c r="B130" s="8" t="s">
        <v>87</v>
      </c>
      <c r="C130" s="9">
        <v>1000008000</v>
      </c>
      <c r="D130" s="236">
        <f>C130+C131</f>
        <v>3000024000</v>
      </c>
      <c r="E130"/>
    </row>
    <row r="131" spans="1:6">
      <c r="A131" s="239"/>
      <c r="B131" s="8" t="s">
        <v>111</v>
      </c>
      <c r="C131" s="9">
        <v>2000016000</v>
      </c>
      <c r="D131" s="237"/>
      <c r="E131"/>
    </row>
    <row r="132" spans="1:6" ht="16.5" customHeight="1">
      <c r="A132" s="260" t="s">
        <v>228</v>
      </c>
      <c r="B132" s="3" t="s">
        <v>63</v>
      </c>
      <c r="C132" s="4">
        <v>2499859000</v>
      </c>
      <c r="D132" s="236">
        <f>C132+C133</f>
        <v>4499722000</v>
      </c>
    </row>
    <row r="133" spans="1:6" ht="16.5" customHeight="1">
      <c r="A133" s="261"/>
      <c r="B133" s="3" t="s">
        <v>88</v>
      </c>
      <c r="C133" s="4">
        <v>1999863000</v>
      </c>
      <c r="D133" s="265"/>
    </row>
    <row r="134" spans="1:6" ht="16.5" customHeight="1">
      <c r="A134" s="260" t="s">
        <v>117</v>
      </c>
      <c r="B134" s="3" t="s">
        <v>71</v>
      </c>
      <c r="C134" s="4">
        <v>1000002500</v>
      </c>
      <c r="D134" s="258">
        <f>C134+C135</f>
        <v>2500007500</v>
      </c>
    </row>
    <row r="135" spans="1:6" ht="16.5" customHeight="1">
      <c r="A135" s="261"/>
      <c r="B135" s="3" t="s">
        <v>63</v>
      </c>
      <c r="C135" s="4">
        <v>1500005000</v>
      </c>
      <c r="D135" s="259"/>
    </row>
    <row r="136" spans="1:6" ht="16.5" customHeight="1">
      <c r="A136" s="260" t="s">
        <v>186</v>
      </c>
      <c r="B136" s="3" t="s">
        <v>63</v>
      </c>
      <c r="C136" s="4">
        <v>1500000000</v>
      </c>
      <c r="D136" s="258">
        <f>C136+C137</f>
        <v>3000000000</v>
      </c>
    </row>
    <row r="137" spans="1:6" ht="16.5" customHeight="1">
      <c r="A137" s="261"/>
      <c r="B137" s="3" t="s">
        <v>107</v>
      </c>
      <c r="C137" s="4">
        <v>1500000000</v>
      </c>
      <c r="D137" s="259"/>
    </row>
    <row r="138" spans="1:6" ht="16.5" customHeight="1">
      <c r="A138" s="260" t="s">
        <v>333</v>
      </c>
      <c r="B138" s="3" t="s">
        <v>69</v>
      </c>
      <c r="C138" s="4">
        <v>8175600000</v>
      </c>
      <c r="D138" s="258">
        <f>C138+C139</f>
        <v>29175600000</v>
      </c>
    </row>
    <row r="139" spans="1:6" ht="16.5" customHeight="1">
      <c r="A139" s="261"/>
      <c r="B139" s="33" t="s">
        <v>147</v>
      </c>
      <c r="C139" s="4">
        <v>21000000000</v>
      </c>
      <c r="D139" s="259"/>
    </row>
    <row r="140" spans="1:6" ht="16.5" customHeight="1">
      <c r="A140" s="260" t="s">
        <v>118</v>
      </c>
      <c r="B140" s="3" t="s">
        <v>32</v>
      </c>
      <c r="C140" s="4">
        <v>10500000000</v>
      </c>
      <c r="D140" s="258">
        <f>C140+C141</f>
        <v>12499999400</v>
      </c>
    </row>
    <row r="141" spans="1:6" ht="16.5" customHeight="1">
      <c r="A141" s="261"/>
      <c r="B141" s="3" t="s">
        <v>69</v>
      </c>
      <c r="C141" s="4">
        <v>1999999400</v>
      </c>
      <c r="D141" s="259"/>
    </row>
    <row r="142" spans="1:6">
      <c r="A142" s="234" t="s">
        <v>158</v>
      </c>
      <c r="B142" s="8" t="s">
        <v>114</v>
      </c>
      <c r="C142" s="9">
        <v>2000000000</v>
      </c>
      <c r="D142" s="258">
        <f>C142+C143</f>
        <v>8500000000</v>
      </c>
      <c r="E142"/>
    </row>
    <row r="143" spans="1:6">
      <c r="A143" s="238"/>
      <c r="B143" s="55" t="s">
        <v>109</v>
      </c>
      <c r="C143" s="9">
        <v>6500000000</v>
      </c>
      <c r="D143" s="259"/>
      <c r="E143"/>
    </row>
    <row r="144" spans="1:6" s="24" customFormat="1" ht="16.5" customHeight="1">
      <c r="A144" s="260" t="s">
        <v>120</v>
      </c>
      <c r="B144" s="3" t="s">
        <v>78</v>
      </c>
      <c r="C144" s="4">
        <v>262404000</v>
      </c>
      <c r="D144" s="258">
        <f>C144+C145</f>
        <v>524808000</v>
      </c>
      <c r="F144"/>
    </row>
    <row r="145" spans="1:6" s="24" customFormat="1" ht="16.5" customHeight="1">
      <c r="A145" s="261"/>
      <c r="B145" s="3" t="s">
        <v>29</v>
      </c>
      <c r="C145" s="4">
        <v>262404000</v>
      </c>
      <c r="D145" s="259"/>
      <c r="F145"/>
    </row>
    <row r="146" spans="1:6" ht="16.5" customHeight="1">
      <c r="A146" s="260" t="s">
        <v>76</v>
      </c>
      <c r="B146" s="3" t="s">
        <v>77</v>
      </c>
      <c r="C146" s="4">
        <v>2000004000</v>
      </c>
      <c r="D146" s="258">
        <f>C146+C147</f>
        <v>3000006000</v>
      </c>
    </row>
    <row r="147" spans="1:6" ht="16.5" customHeight="1">
      <c r="A147" s="261"/>
      <c r="B147" s="3" t="s">
        <v>61</v>
      </c>
      <c r="C147" s="4">
        <v>1000002000</v>
      </c>
      <c r="D147" s="259"/>
    </row>
    <row r="148" spans="1:6" ht="16.5" customHeight="1">
      <c r="A148" s="260" t="s">
        <v>244</v>
      </c>
      <c r="B148" s="3" t="s">
        <v>69</v>
      </c>
      <c r="C148" s="4">
        <v>3999812400</v>
      </c>
      <c r="D148" s="258">
        <f>C148+C149</f>
        <v>5601345360</v>
      </c>
    </row>
    <row r="149" spans="1:6" ht="16.5" customHeight="1">
      <c r="A149" s="261"/>
      <c r="B149" s="3" t="s">
        <v>88</v>
      </c>
      <c r="C149" s="63">
        <v>1601532960</v>
      </c>
      <c r="D149" s="259"/>
    </row>
    <row r="150" spans="1:6" ht="16.5" customHeight="1">
      <c r="A150" s="260" t="s">
        <v>122</v>
      </c>
      <c r="B150" s="3" t="s">
        <v>78</v>
      </c>
      <c r="C150" s="4">
        <v>3333466590</v>
      </c>
      <c r="D150" s="258">
        <f>C150+C151</f>
        <v>6666589169</v>
      </c>
    </row>
    <row r="151" spans="1:6" ht="16.5" customHeight="1">
      <c r="A151" s="261"/>
      <c r="B151" s="3" t="s">
        <v>29</v>
      </c>
      <c r="C151" s="4">
        <v>3333122579</v>
      </c>
      <c r="D151" s="259"/>
    </row>
    <row r="152" spans="1:6" ht="16.5" customHeight="1">
      <c r="A152" s="234" t="s">
        <v>263</v>
      </c>
      <c r="B152" s="8" t="s">
        <v>107</v>
      </c>
      <c r="C152" s="9">
        <v>1999998000</v>
      </c>
      <c r="D152" s="236">
        <f>C152+C153</f>
        <v>3999996000</v>
      </c>
    </row>
    <row r="153" spans="1:6" ht="16.5" customHeight="1">
      <c r="A153" s="239"/>
      <c r="B153" s="55" t="s">
        <v>109</v>
      </c>
      <c r="C153" s="9">
        <v>1999998000</v>
      </c>
      <c r="D153" s="265"/>
    </row>
    <row r="154" spans="1:6">
      <c r="A154" s="234" t="s">
        <v>187</v>
      </c>
      <c r="B154" s="3" t="s">
        <v>86</v>
      </c>
      <c r="C154" s="9">
        <v>999496000</v>
      </c>
      <c r="D154" s="236">
        <f>C154+C155</f>
        <v>1299542720</v>
      </c>
      <c r="E154"/>
    </row>
    <row r="155" spans="1:6">
      <c r="A155" s="239"/>
      <c r="B155" s="8" t="s">
        <v>54</v>
      </c>
      <c r="C155" s="9">
        <v>300046720</v>
      </c>
      <c r="D155" s="237"/>
      <c r="E155"/>
    </row>
    <row r="156" spans="1:6" ht="16.5" customHeight="1">
      <c r="A156" s="260" t="s">
        <v>189</v>
      </c>
      <c r="B156" s="3" t="s">
        <v>88</v>
      </c>
      <c r="C156" s="4">
        <v>4000050000</v>
      </c>
      <c r="D156" s="258">
        <f>C156+C157</f>
        <v>10000050000</v>
      </c>
      <c r="E156" s="266" t="s">
        <v>334</v>
      </c>
    </row>
    <row r="157" spans="1:6" ht="16.5" customHeight="1">
      <c r="A157" s="261"/>
      <c r="B157" s="3" t="s">
        <v>45</v>
      </c>
      <c r="C157" s="4">
        <v>6000000000</v>
      </c>
      <c r="D157" s="259"/>
      <c r="E157" s="267"/>
    </row>
    <row r="158" spans="1:6" ht="16.5" customHeight="1">
      <c r="A158" s="260" t="s">
        <v>79</v>
      </c>
      <c r="B158" s="3" t="s">
        <v>69</v>
      </c>
      <c r="C158" s="4">
        <v>1999995600</v>
      </c>
      <c r="D158" s="258">
        <f>C158+C159</f>
        <v>3472485280</v>
      </c>
    </row>
    <row r="159" spans="1:6" ht="16.5" customHeight="1">
      <c r="A159" s="261"/>
      <c r="B159" s="3" t="s">
        <v>75</v>
      </c>
      <c r="C159" s="4">
        <v>1472489680</v>
      </c>
      <c r="D159" s="259"/>
    </row>
    <row r="160" spans="1:6" ht="16.5" customHeight="1">
      <c r="A160" s="260" t="s">
        <v>80</v>
      </c>
      <c r="B160" s="3" t="s">
        <v>78</v>
      </c>
      <c r="C160" s="4">
        <v>1332144320</v>
      </c>
      <c r="D160" s="258">
        <f>C160+C161</f>
        <v>2664287680</v>
      </c>
    </row>
    <row r="161" spans="1:5" ht="16.5" customHeight="1">
      <c r="A161" s="261"/>
      <c r="B161" s="3" t="s">
        <v>29</v>
      </c>
      <c r="C161" s="4">
        <v>1332143360</v>
      </c>
      <c r="D161" s="259"/>
      <c r="E161" s="28"/>
    </row>
    <row r="162" spans="1:5" ht="16.5" customHeight="1">
      <c r="A162" s="260" t="s">
        <v>192</v>
      </c>
      <c r="B162" s="3" t="s">
        <v>114</v>
      </c>
      <c r="C162" s="4">
        <v>3600000000</v>
      </c>
      <c r="D162" s="258">
        <f>C162+C163</f>
        <v>5000000000</v>
      </c>
    </row>
    <row r="163" spans="1:5" ht="16.5" customHeight="1">
      <c r="A163" s="261"/>
      <c r="B163" s="3" t="s">
        <v>90</v>
      </c>
      <c r="C163" s="4">
        <v>1400000000</v>
      </c>
      <c r="D163" s="259"/>
    </row>
    <row r="164" spans="1:5" ht="16.5" customHeight="1">
      <c r="A164" s="260" t="s">
        <v>233</v>
      </c>
      <c r="B164" s="3" t="s">
        <v>43</v>
      </c>
      <c r="C164" s="4">
        <v>3501712500</v>
      </c>
      <c r="D164" s="258">
        <f>C164+C165</f>
        <v>4001713300</v>
      </c>
    </row>
    <row r="165" spans="1:5" ht="16.5" customHeight="1">
      <c r="A165" s="261"/>
      <c r="B165" s="3" t="s">
        <v>73</v>
      </c>
      <c r="C165" s="4">
        <v>500000800</v>
      </c>
      <c r="D165" s="259"/>
    </row>
    <row r="166" spans="1:5" ht="16.5" customHeight="1">
      <c r="A166" s="260" t="s">
        <v>5</v>
      </c>
      <c r="B166" s="3" t="s">
        <v>77</v>
      </c>
      <c r="C166" s="4">
        <v>500060000</v>
      </c>
      <c r="D166" s="258">
        <f>C166+C167</f>
        <v>1499960000</v>
      </c>
    </row>
    <row r="167" spans="1:5" ht="16.5" customHeight="1">
      <c r="A167" s="261"/>
      <c r="B167" s="3" t="s">
        <v>4</v>
      </c>
      <c r="C167" s="4">
        <v>999900000</v>
      </c>
      <c r="D167" s="259"/>
    </row>
    <row r="168" spans="1:5" ht="16.5" customHeight="1">
      <c r="A168" s="260" t="s">
        <v>129</v>
      </c>
      <c r="B168" s="3" t="s">
        <v>78</v>
      </c>
      <c r="C168" s="4">
        <v>500007750</v>
      </c>
      <c r="D168" s="258">
        <f>C168+C169</f>
        <v>1000015500</v>
      </c>
    </row>
    <row r="169" spans="1:5" ht="16.5" customHeight="1">
      <c r="A169" s="261"/>
      <c r="B169" s="3" t="s">
        <v>29</v>
      </c>
      <c r="C169" s="4">
        <v>500007750</v>
      </c>
      <c r="D169" s="259"/>
    </row>
    <row r="170" spans="1:5" ht="16.5" customHeight="1">
      <c r="A170" s="234" t="s">
        <v>132</v>
      </c>
      <c r="B170" s="8" t="s">
        <v>45</v>
      </c>
      <c r="C170" s="9">
        <v>3990000000</v>
      </c>
      <c r="D170" s="236">
        <f>C170+C171</f>
        <v>5040000000</v>
      </c>
    </row>
    <row r="171" spans="1:5" ht="16.5" customHeight="1">
      <c r="A171" s="239"/>
      <c r="B171" s="8" t="s">
        <v>62</v>
      </c>
      <c r="C171" s="9">
        <v>1050000000</v>
      </c>
      <c r="D171" s="265"/>
    </row>
    <row r="172" spans="1:5" ht="16.5" customHeight="1">
      <c r="A172" s="260" t="s">
        <v>194</v>
      </c>
      <c r="B172" s="3" t="s">
        <v>29</v>
      </c>
      <c r="C172" s="4">
        <v>3035010000</v>
      </c>
      <c r="D172" s="258">
        <f>C172+C173</f>
        <v>3617232000</v>
      </c>
    </row>
    <row r="173" spans="1:5" ht="16.5" customHeight="1">
      <c r="A173" s="261"/>
      <c r="B173" s="3" t="s">
        <v>73</v>
      </c>
      <c r="C173" s="4">
        <v>582222000</v>
      </c>
      <c r="D173" s="259"/>
      <c r="E173" s="28"/>
    </row>
    <row r="174" spans="1:5" ht="16.5" customHeight="1">
      <c r="A174" s="260" t="s">
        <v>235</v>
      </c>
      <c r="B174" s="3" t="s">
        <v>43</v>
      </c>
      <c r="C174" s="4">
        <v>500026800</v>
      </c>
      <c r="D174" s="258">
        <f>C174+C175</f>
        <v>2500026800</v>
      </c>
    </row>
    <row r="175" spans="1:5" ht="16.5" customHeight="1">
      <c r="A175" s="261"/>
      <c r="B175" s="3" t="s">
        <v>69</v>
      </c>
      <c r="C175" s="4">
        <v>2000000000</v>
      </c>
      <c r="D175" s="259"/>
    </row>
    <row r="176" spans="1:5" ht="16.5" customHeight="1">
      <c r="A176" s="260" t="s">
        <v>171</v>
      </c>
      <c r="B176" s="3" t="s">
        <v>45</v>
      </c>
      <c r="C176" s="4">
        <v>5000000000</v>
      </c>
      <c r="D176" s="258">
        <f>C176+C177</f>
        <v>5457083000</v>
      </c>
    </row>
    <row r="177" spans="1:5" ht="16.5" customHeight="1">
      <c r="A177" s="261"/>
      <c r="B177" s="3" t="s">
        <v>71</v>
      </c>
      <c r="C177" s="4">
        <v>457083000</v>
      </c>
      <c r="D177" s="259"/>
    </row>
    <row r="178" spans="1:5" ht="16.5" customHeight="1">
      <c r="A178" s="260" t="s">
        <v>195</v>
      </c>
      <c r="B178" s="3" t="s">
        <v>63</v>
      </c>
      <c r="C178" s="4">
        <v>1980000000</v>
      </c>
      <c r="D178" s="258">
        <f>C178+C179</f>
        <v>2970000000</v>
      </c>
    </row>
    <row r="179" spans="1:5" ht="16.5" customHeight="1">
      <c r="A179" s="261"/>
      <c r="B179" s="3" t="s">
        <v>64</v>
      </c>
      <c r="C179" s="4">
        <v>990000000</v>
      </c>
      <c r="D179" s="259"/>
    </row>
    <row r="180" spans="1:5" ht="16.5" customHeight="1">
      <c r="A180" s="260" t="s">
        <v>196</v>
      </c>
      <c r="B180" s="3" t="s">
        <v>87</v>
      </c>
      <c r="C180" s="4">
        <v>1000000000</v>
      </c>
      <c r="D180" s="258">
        <f>C180+C181</f>
        <v>2000000000</v>
      </c>
      <c r="E180" s="266" t="s">
        <v>179</v>
      </c>
    </row>
    <row r="181" spans="1:5" ht="16.5" customHeight="1">
      <c r="A181" s="261"/>
      <c r="B181" s="3" t="s">
        <v>64</v>
      </c>
      <c r="C181" s="4">
        <v>1000000000</v>
      </c>
      <c r="D181" s="259"/>
      <c r="E181" s="267"/>
    </row>
    <row r="182" spans="1:5" ht="16.5" customHeight="1">
      <c r="A182" s="234" t="s">
        <v>246</v>
      </c>
      <c r="B182" s="55" t="s">
        <v>96</v>
      </c>
      <c r="C182" s="9">
        <v>2999790330</v>
      </c>
      <c r="D182" s="236">
        <f>C182+C183</f>
        <v>4999779324</v>
      </c>
    </row>
    <row r="183" spans="1:5" ht="16.5" customHeight="1">
      <c r="A183" s="239"/>
      <c r="B183" s="36" t="s">
        <v>214</v>
      </c>
      <c r="C183" s="34">
        <v>1999988994</v>
      </c>
      <c r="D183" s="265"/>
    </row>
    <row r="184" spans="1:5" ht="16.5" customHeight="1">
      <c r="A184" s="260" t="s">
        <v>335</v>
      </c>
      <c r="B184" s="3" t="s">
        <v>78</v>
      </c>
      <c r="C184" s="4">
        <v>1992072600</v>
      </c>
      <c r="D184" s="236">
        <f>C184+C185</f>
        <v>3984145200</v>
      </c>
    </row>
    <row r="185" spans="1:5" ht="16.5" customHeight="1">
      <c r="A185" s="261"/>
      <c r="B185" s="3" t="s">
        <v>29</v>
      </c>
      <c r="C185" s="4">
        <v>1992072600</v>
      </c>
      <c r="D185" s="265"/>
    </row>
    <row r="186" spans="1:5">
      <c r="A186" s="234" t="s">
        <v>197</v>
      </c>
      <c r="B186" s="8" t="s">
        <v>86</v>
      </c>
      <c r="C186" s="9">
        <v>1000020000</v>
      </c>
      <c r="D186" s="236">
        <f>C186+C187</f>
        <v>3000000000</v>
      </c>
      <c r="E186"/>
    </row>
    <row r="187" spans="1:5">
      <c r="A187" s="239"/>
      <c r="B187" s="8" t="s">
        <v>87</v>
      </c>
      <c r="C187" s="9">
        <v>1999980000</v>
      </c>
      <c r="D187" s="237"/>
      <c r="E187"/>
    </row>
    <row r="188" spans="1:5" ht="16.5" customHeight="1">
      <c r="A188" s="234" t="s">
        <v>336</v>
      </c>
      <c r="B188" s="3" t="s">
        <v>88</v>
      </c>
      <c r="C188" s="4">
        <v>4788799900</v>
      </c>
      <c r="D188" s="236">
        <f>C188+C189</f>
        <v>8015299888</v>
      </c>
    </row>
    <row r="189" spans="1:5" ht="16.5" customHeight="1">
      <c r="A189" s="239"/>
      <c r="B189" s="3" t="s">
        <v>63</v>
      </c>
      <c r="C189" s="4">
        <v>3226499988</v>
      </c>
      <c r="D189" s="237"/>
    </row>
    <row r="190" spans="1:5" ht="16.5" customHeight="1">
      <c r="A190" s="234" t="s">
        <v>265</v>
      </c>
      <c r="B190" s="33" t="s">
        <v>266</v>
      </c>
      <c r="C190" s="4">
        <v>11356382979</v>
      </c>
      <c r="D190" s="236">
        <f>C190+C191</f>
        <v>13856382979</v>
      </c>
    </row>
    <row r="191" spans="1:5" ht="16.5" customHeight="1">
      <c r="A191" s="239"/>
      <c r="B191" s="3" t="s">
        <v>78</v>
      </c>
      <c r="C191" s="4">
        <v>2500000000</v>
      </c>
      <c r="D191" s="265"/>
    </row>
    <row r="192" spans="1:5">
      <c r="A192" s="234" t="s">
        <v>200</v>
      </c>
      <c r="B192" s="8" t="s">
        <v>63</v>
      </c>
      <c r="C192" s="9">
        <v>2330008306</v>
      </c>
      <c r="D192" s="236">
        <f>C192+C193</f>
        <v>4697976747</v>
      </c>
      <c r="E192"/>
    </row>
    <row r="193" spans="1:5">
      <c r="A193" s="238"/>
      <c r="B193" s="8" t="s">
        <v>105</v>
      </c>
      <c r="C193" s="9">
        <v>2367968441</v>
      </c>
      <c r="D193" s="265"/>
      <c r="E193"/>
    </row>
    <row r="194" spans="1:5" ht="16.5" customHeight="1">
      <c r="A194" s="234" t="s">
        <v>337</v>
      </c>
      <c r="B194" s="8" t="s">
        <v>78</v>
      </c>
      <c r="C194" s="9">
        <v>869474860</v>
      </c>
      <c r="D194" s="236">
        <f>C194+C195</f>
        <v>4317074300</v>
      </c>
    </row>
    <row r="195" spans="1:5" ht="16.5" customHeight="1">
      <c r="A195" s="239"/>
      <c r="B195" s="3" t="s">
        <v>63</v>
      </c>
      <c r="C195" s="9">
        <v>3447599440</v>
      </c>
      <c r="D195" s="265"/>
    </row>
    <row r="196" spans="1:5" ht="16.5" customHeight="1">
      <c r="A196" s="260" t="s">
        <v>205</v>
      </c>
      <c r="B196" s="3" t="s">
        <v>73</v>
      </c>
      <c r="C196" s="4">
        <v>1999800000</v>
      </c>
      <c r="D196" s="258">
        <f>C196+C197</f>
        <v>9000153600</v>
      </c>
    </row>
    <row r="197" spans="1:5" ht="16.5" customHeight="1">
      <c r="A197" s="261"/>
      <c r="B197" s="3" t="s">
        <v>88</v>
      </c>
      <c r="C197" s="4">
        <v>7000353600</v>
      </c>
      <c r="D197" s="259"/>
      <c r="E197" s="28"/>
    </row>
    <row r="198" spans="1:5" ht="16.5" customHeight="1">
      <c r="A198" s="234" t="s">
        <v>22</v>
      </c>
      <c r="B198" s="3" t="s">
        <v>71</v>
      </c>
      <c r="C198" s="4">
        <v>1499995000</v>
      </c>
      <c r="D198" s="236">
        <f>C198+C199</f>
        <v>16999916224</v>
      </c>
    </row>
    <row r="199" spans="1:5" ht="16.5" customHeight="1">
      <c r="A199" s="239"/>
      <c r="B199" s="55" t="s">
        <v>249</v>
      </c>
      <c r="C199" s="9">
        <v>15499921224</v>
      </c>
      <c r="D199" s="265"/>
    </row>
    <row r="200" spans="1:5">
      <c r="A200" s="234" t="s">
        <v>85</v>
      </c>
      <c r="B200" s="3" t="s">
        <v>86</v>
      </c>
      <c r="C200" s="9">
        <v>749979750</v>
      </c>
      <c r="D200" s="236">
        <f>C200+C201</f>
        <v>2249939250</v>
      </c>
      <c r="E200"/>
    </row>
    <row r="201" spans="1:5">
      <c r="A201" s="239"/>
      <c r="B201" s="3" t="s">
        <v>87</v>
      </c>
      <c r="C201" s="9">
        <v>1499959500</v>
      </c>
      <c r="D201" s="237"/>
      <c r="E201"/>
    </row>
    <row r="202" spans="1:5" ht="16.5" customHeight="1">
      <c r="A202" s="260" t="s">
        <v>206</v>
      </c>
      <c r="B202" s="3" t="s">
        <v>88</v>
      </c>
      <c r="C202" s="4">
        <v>1500080000</v>
      </c>
      <c r="D202" s="258">
        <f>C202+C203</f>
        <v>4500080000</v>
      </c>
    </row>
    <row r="203" spans="1:5" ht="16.5" customHeight="1">
      <c r="A203" s="261"/>
      <c r="B203" s="33" t="s">
        <v>92</v>
      </c>
      <c r="C203" s="4">
        <v>3000000000</v>
      </c>
      <c r="D203" s="259"/>
    </row>
    <row r="204" spans="1:5" ht="16.5" customHeight="1">
      <c r="A204" s="234" t="s">
        <v>241</v>
      </c>
      <c r="B204" s="8" t="s">
        <v>61</v>
      </c>
      <c r="C204" s="9">
        <v>749997270</v>
      </c>
      <c r="D204" s="236">
        <f>C204+C205</f>
        <v>1499994540</v>
      </c>
    </row>
    <row r="205" spans="1:5" ht="16.5" customHeight="1">
      <c r="A205" s="239"/>
      <c r="B205" s="3" t="s">
        <v>62</v>
      </c>
      <c r="C205" s="9">
        <v>749997270</v>
      </c>
      <c r="D205" s="265"/>
    </row>
    <row r="206" spans="1:5" ht="16.5" customHeight="1">
      <c r="A206" s="246" t="s">
        <v>338</v>
      </c>
      <c r="B206" s="36" t="s">
        <v>100</v>
      </c>
      <c r="C206" s="34">
        <v>1499978000</v>
      </c>
      <c r="D206" s="249">
        <f>C206+C207</f>
        <v>3500158000</v>
      </c>
    </row>
    <row r="207" spans="1:5">
      <c r="A207" s="248"/>
      <c r="B207" s="36" t="s">
        <v>111</v>
      </c>
      <c r="C207" s="34">
        <v>2000180000</v>
      </c>
      <c r="D207" s="256"/>
      <c r="E207"/>
    </row>
    <row r="208" spans="1:5" ht="16.5" customHeight="1">
      <c r="A208" s="242" t="s">
        <v>149</v>
      </c>
      <c r="B208" s="32" t="s">
        <v>78</v>
      </c>
      <c r="C208" s="31">
        <v>899900970</v>
      </c>
      <c r="D208" s="249">
        <f>C208+C209</f>
        <v>2400044994</v>
      </c>
    </row>
    <row r="209" spans="1:5" ht="16.5" customHeight="1">
      <c r="A209" s="243"/>
      <c r="B209" s="32" t="s">
        <v>43</v>
      </c>
      <c r="C209" s="31">
        <v>1500144024</v>
      </c>
      <c r="D209" s="256"/>
    </row>
    <row r="210" spans="1:5" ht="16.5" customHeight="1">
      <c r="A210" s="246" t="s">
        <v>210</v>
      </c>
      <c r="B210" s="32" t="s">
        <v>64</v>
      </c>
      <c r="C210" s="31">
        <v>500016650</v>
      </c>
      <c r="D210" s="249">
        <f>C210+C211</f>
        <v>2000136650</v>
      </c>
    </row>
    <row r="211" spans="1:5">
      <c r="A211" s="248"/>
      <c r="B211" s="36" t="s">
        <v>63</v>
      </c>
      <c r="C211" s="34">
        <v>1500120000</v>
      </c>
      <c r="D211" s="256"/>
      <c r="E211"/>
    </row>
    <row r="212" spans="1:5" ht="16.5" customHeight="1">
      <c r="A212" s="242" t="s">
        <v>89</v>
      </c>
      <c r="B212" s="33" t="s">
        <v>84</v>
      </c>
      <c r="C212" s="31">
        <v>26349907600</v>
      </c>
      <c r="D212" s="244">
        <f>C212+C213</f>
        <v>27699907600</v>
      </c>
    </row>
    <row r="213" spans="1:5" ht="16.5" customHeight="1">
      <c r="A213" s="243"/>
      <c r="B213" s="32" t="s">
        <v>73</v>
      </c>
      <c r="C213" s="31">
        <v>1350000000</v>
      </c>
      <c r="D213" s="245"/>
    </row>
    <row r="214" spans="1:5" ht="16.5" customHeight="1">
      <c r="A214" s="246" t="s">
        <v>213</v>
      </c>
      <c r="B214" s="32" t="s">
        <v>71</v>
      </c>
      <c r="C214" s="31">
        <v>1999388600</v>
      </c>
      <c r="D214" s="249">
        <f>C214+C215</f>
        <v>2998895600</v>
      </c>
    </row>
    <row r="215" spans="1:5" ht="16.5" customHeight="1">
      <c r="A215" s="248"/>
      <c r="B215" s="36" t="s">
        <v>214</v>
      </c>
      <c r="C215" s="34">
        <v>999507000</v>
      </c>
      <c r="D215" s="251"/>
    </row>
    <row r="216" spans="1:5" ht="16.5" customHeight="1">
      <c r="A216" s="234" t="s">
        <v>215</v>
      </c>
      <c r="B216" s="3" t="s">
        <v>63</v>
      </c>
      <c r="C216" s="4">
        <v>1000008000</v>
      </c>
      <c r="D216" s="258">
        <f>C216+C217</f>
        <v>2080008000</v>
      </c>
    </row>
    <row r="217" spans="1:5" ht="16.5" customHeight="1">
      <c r="A217" s="239"/>
      <c r="B217" s="3" t="s">
        <v>29</v>
      </c>
      <c r="C217" s="4">
        <v>1080000000</v>
      </c>
      <c r="D217" s="259"/>
    </row>
    <row r="218" spans="1:5" ht="16.5" customHeight="1">
      <c r="A218" s="260" t="s">
        <v>150</v>
      </c>
      <c r="B218" s="3" t="s">
        <v>61</v>
      </c>
      <c r="C218" s="4">
        <v>7499641000</v>
      </c>
      <c r="D218" s="258">
        <f>C218+C219</f>
        <v>12499641000</v>
      </c>
    </row>
    <row r="219" spans="1:5" ht="16.5" customHeight="1">
      <c r="A219" s="261"/>
      <c r="B219" s="3" t="s">
        <v>62</v>
      </c>
      <c r="C219" s="4">
        <v>5000000000</v>
      </c>
      <c r="D219" s="259"/>
    </row>
    <row r="220" spans="1:5" ht="16.5" customHeight="1">
      <c r="A220" s="234" t="s">
        <v>217</v>
      </c>
      <c r="B220" s="3" t="s">
        <v>48</v>
      </c>
      <c r="C220" s="4">
        <v>1999998000</v>
      </c>
      <c r="D220" s="236">
        <f>C220+C221</f>
        <v>2999992520</v>
      </c>
    </row>
    <row r="221" spans="1:5">
      <c r="A221" s="239"/>
      <c r="B221" s="8" t="s">
        <v>111</v>
      </c>
      <c r="C221" s="9">
        <v>999994520</v>
      </c>
      <c r="D221" s="265"/>
      <c r="E221"/>
    </row>
    <row r="222" spans="1:5" ht="16.5" customHeight="1">
      <c r="A222" s="260" t="s">
        <v>254</v>
      </c>
      <c r="B222" s="3" t="s">
        <v>114</v>
      </c>
      <c r="C222" s="4">
        <v>1500000000</v>
      </c>
      <c r="D222" s="258">
        <f>C222+C223</f>
        <v>2600000000</v>
      </c>
    </row>
    <row r="223" spans="1:5" ht="16.5" customHeight="1">
      <c r="A223" s="261"/>
      <c r="B223" s="3" t="s">
        <v>90</v>
      </c>
      <c r="C223" s="4">
        <v>1100000000</v>
      </c>
      <c r="D223" s="259"/>
    </row>
    <row r="224" spans="1:5" ht="16.5" customHeight="1">
      <c r="A224" s="234" t="s">
        <v>91</v>
      </c>
      <c r="B224" s="3" t="s">
        <v>61</v>
      </c>
      <c r="C224" s="4">
        <v>1000000000</v>
      </c>
      <c r="D224" s="236">
        <f>C224+C225</f>
        <v>2999999000</v>
      </c>
    </row>
    <row r="225" spans="1:7">
      <c r="A225" s="239"/>
      <c r="B225" s="55" t="s">
        <v>92</v>
      </c>
      <c r="C225" s="9">
        <v>1999999000</v>
      </c>
      <c r="D225" s="265"/>
      <c r="E225"/>
    </row>
    <row r="226" spans="1:7">
      <c r="A226" s="234" t="s">
        <v>24</v>
      </c>
      <c r="B226" s="41" t="s">
        <v>176</v>
      </c>
      <c r="C226" s="9">
        <v>10000000000</v>
      </c>
      <c r="D226" s="236">
        <f>C226+C227</f>
        <v>20000000000</v>
      </c>
      <c r="E226"/>
    </row>
    <row r="227" spans="1:7">
      <c r="A227" s="238"/>
      <c r="B227" s="41" t="s">
        <v>17</v>
      </c>
      <c r="C227" s="9">
        <v>10000000000</v>
      </c>
      <c r="D227" s="265"/>
      <c r="E227"/>
    </row>
    <row r="228" spans="1:7" ht="16.5" customHeight="1">
      <c r="A228" s="234" t="s">
        <v>223</v>
      </c>
      <c r="B228" s="8" t="s">
        <v>78</v>
      </c>
      <c r="C228" s="9">
        <v>1749960000</v>
      </c>
      <c r="D228" s="236">
        <f>C228+C229</f>
        <v>13296326447</v>
      </c>
      <c r="E228" s="24" t="s">
        <v>179</v>
      </c>
    </row>
    <row r="229" spans="1:7" ht="22.5">
      <c r="A229" s="238"/>
      <c r="B229" s="64" t="s">
        <v>224</v>
      </c>
      <c r="C229" s="9">
        <v>11546366447</v>
      </c>
      <c r="D229" s="265"/>
      <c r="E229" s="24" t="s">
        <v>179</v>
      </c>
    </row>
    <row r="230" spans="1:7" ht="16.5" customHeight="1">
      <c r="A230" s="234" t="s">
        <v>93</v>
      </c>
      <c r="B230" s="3" t="s">
        <v>73</v>
      </c>
      <c r="C230" s="4">
        <v>149920000</v>
      </c>
      <c r="D230" s="236">
        <f>C230+C231</f>
        <v>2150178480</v>
      </c>
    </row>
    <row r="231" spans="1:7" ht="16.5" customHeight="1">
      <c r="A231" s="239"/>
      <c r="B231" s="39" t="s">
        <v>94</v>
      </c>
      <c r="C231" s="9">
        <v>2000258480</v>
      </c>
      <c r="D231" s="265"/>
    </row>
    <row r="232" spans="1:7" ht="16.5" customHeight="1">
      <c r="A232" s="234" t="s">
        <v>275</v>
      </c>
      <c r="B232" s="3" t="s">
        <v>107</v>
      </c>
      <c r="C232" s="4">
        <v>2000006250</v>
      </c>
      <c r="D232" s="236">
        <f>C232+C233</f>
        <v>32169746989</v>
      </c>
    </row>
    <row r="233" spans="1:7" ht="22.5">
      <c r="A233" s="238"/>
      <c r="B233" s="55" t="s">
        <v>34</v>
      </c>
      <c r="C233" s="9">
        <v>30169740739</v>
      </c>
      <c r="D233" s="265"/>
      <c r="E233"/>
    </row>
    <row r="234" spans="1:7" ht="16.5" customHeight="1">
      <c r="A234" s="260" t="s">
        <v>226</v>
      </c>
      <c r="B234" s="3" t="s">
        <v>32</v>
      </c>
      <c r="C234" s="4">
        <v>2000000000</v>
      </c>
      <c r="D234" s="258">
        <f>C234+C235</f>
        <v>3711000000</v>
      </c>
      <c r="F234" t="s">
        <v>339</v>
      </c>
      <c r="G234" s="7">
        <f>D226+D88</f>
        <v>26999972000</v>
      </c>
    </row>
    <row r="235" spans="1:7" ht="16.5" customHeight="1">
      <c r="A235" s="261"/>
      <c r="B235" s="3" t="s">
        <v>69</v>
      </c>
      <c r="C235" s="4">
        <v>1711000000</v>
      </c>
      <c r="D235" s="259"/>
    </row>
    <row r="236" spans="1:7" ht="16.5" customHeight="1">
      <c r="A236" s="260" t="s">
        <v>227</v>
      </c>
      <c r="B236" s="3" t="s">
        <v>45</v>
      </c>
      <c r="C236" s="4">
        <v>3615036335</v>
      </c>
      <c r="D236" s="236">
        <f>C236+C237</f>
        <v>8115036335</v>
      </c>
      <c r="F236" t="s">
        <v>340</v>
      </c>
      <c r="G236" s="7">
        <f>D98+D108+D138+D142+D152+D182+D190+D198+D202+D212+D224+D228+D232</f>
        <v>169326707379</v>
      </c>
    </row>
    <row r="237" spans="1:7" ht="16.5" customHeight="1">
      <c r="A237" s="261"/>
      <c r="B237" s="3" t="s">
        <v>63</v>
      </c>
      <c r="C237" s="4">
        <v>4500000000</v>
      </c>
      <c r="D237" s="237"/>
    </row>
    <row r="238" spans="1:7">
      <c r="A238" s="65"/>
      <c r="B238" s="65"/>
      <c r="C238" s="65"/>
      <c r="D238" s="66">
        <f>SUM(D82:D237)</f>
        <v>449378999598</v>
      </c>
      <c r="E238" s="48"/>
      <c r="F238" s="7"/>
    </row>
    <row r="239" spans="1:7">
      <c r="A239" s="67"/>
      <c r="B239" s="67"/>
      <c r="C239" s="67"/>
      <c r="D239" s="67"/>
      <c r="E239" s="48"/>
    </row>
    <row r="240" spans="1:7" ht="31.5" customHeight="1">
      <c r="A240" s="268" t="s">
        <v>341</v>
      </c>
      <c r="B240" s="269"/>
      <c r="C240" s="270"/>
      <c r="D240" s="66">
        <f>D9+D27+D80+D238</f>
        <v>615335191197</v>
      </c>
      <c r="E240" s="48"/>
      <c r="F240" s="7"/>
    </row>
    <row r="241" spans="1:8">
      <c r="A241" s="48"/>
      <c r="B241" s="48"/>
      <c r="C241" s="48"/>
      <c r="D241" s="48"/>
      <c r="E241" s="44"/>
    </row>
    <row r="243" spans="1:8">
      <c r="A243" s="68"/>
      <c r="B243" t="s">
        <v>342</v>
      </c>
      <c r="C243" s="7">
        <f>C66+C88+C89+C99+C109+C139+C143+C153+C182+C190+C199+C203+C212+C225+C226+C227+C229+C233</f>
        <v>178050880615</v>
      </c>
    </row>
    <row r="246" spans="1:8">
      <c r="A246" s="27" t="s">
        <v>343</v>
      </c>
      <c r="B246" s="271" t="s">
        <v>344</v>
      </c>
      <c r="C246" s="12">
        <v>6540174279</v>
      </c>
      <c r="D246" s="272">
        <f>SUM(C246:C249)</f>
        <v>11339151545</v>
      </c>
      <c r="E246"/>
      <c r="F246" s="7">
        <v>35000000000</v>
      </c>
    </row>
    <row r="247" spans="1:8">
      <c r="A247" s="27" t="s">
        <v>345</v>
      </c>
      <c r="B247" s="271"/>
      <c r="C247" s="12">
        <v>2000335736</v>
      </c>
      <c r="D247" s="273"/>
      <c r="E247"/>
      <c r="F247" s="7"/>
    </row>
    <row r="248" spans="1:8">
      <c r="A248" s="27" t="s">
        <v>346</v>
      </c>
      <c r="B248" s="271"/>
      <c r="C248" s="12">
        <v>1799758386</v>
      </c>
      <c r="D248" s="273"/>
      <c r="E248"/>
      <c r="F248" s="7"/>
    </row>
    <row r="249" spans="1:8">
      <c r="A249" s="27" t="s">
        <v>347</v>
      </c>
      <c r="B249" s="271"/>
      <c r="C249" s="12">
        <v>998883144</v>
      </c>
      <c r="D249" s="273"/>
      <c r="E249"/>
      <c r="F249" s="70">
        <f>D246/F246</f>
        <v>0.3239757584285714</v>
      </c>
    </row>
    <row r="250" spans="1:8">
      <c r="A250" s="27" t="s">
        <v>347</v>
      </c>
      <c r="B250" s="10" t="s">
        <v>348</v>
      </c>
      <c r="C250" s="12">
        <v>4003460220</v>
      </c>
      <c r="D250" s="12">
        <f>C250</f>
        <v>4003460220</v>
      </c>
      <c r="E250"/>
      <c r="F250" s="7"/>
    </row>
    <row r="251" spans="1:8">
      <c r="A251" s="11"/>
      <c r="B251" s="11"/>
      <c r="C251" s="12"/>
      <c r="D251" s="12">
        <f>SUM(D246:D250)</f>
        <v>15342611765</v>
      </c>
      <c r="E251"/>
      <c r="F251" s="7"/>
    </row>
    <row r="252" spans="1:8">
      <c r="C252" s="7"/>
      <c r="E252"/>
      <c r="F252" s="2" t="s">
        <v>349</v>
      </c>
      <c r="G252" s="2" t="s">
        <v>350</v>
      </c>
      <c r="H252" t="s">
        <v>351</v>
      </c>
    </row>
    <row r="253" spans="1:8">
      <c r="A253" s="71" t="s">
        <v>352</v>
      </c>
      <c r="B253" s="72" t="s">
        <v>353</v>
      </c>
      <c r="C253" s="26" t="s">
        <v>354</v>
      </c>
      <c r="D253" s="73">
        <v>4.2000000000000003E-2</v>
      </c>
      <c r="E253"/>
      <c r="F253" s="2" t="s">
        <v>355</v>
      </c>
      <c r="G253" s="2" t="s">
        <v>356</v>
      </c>
      <c r="H253" s="74">
        <f>7/100</f>
        <v>7.0000000000000007E-2</v>
      </c>
    </row>
    <row r="254" spans="1:8">
      <c r="A254" s="71" t="s">
        <v>357</v>
      </c>
      <c r="B254" s="24" t="s">
        <v>358</v>
      </c>
      <c r="C254" s="26" t="s">
        <v>359</v>
      </c>
      <c r="D254" s="73">
        <v>2.4E-2</v>
      </c>
      <c r="E254"/>
      <c r="F254" s="2" t="s">
        <v>360</v>
      </c>
      <c r="G254" s="2" t="s">
        <v>361</v>
      </c>
      <c r="H254" s="74">
        <f>65/350</f>
        <v>0.18571428571428572</v>
      </c>
    </row>
    <row r="255" spans="1:8">
      <c r="B255" s="30" t="s">
        <v>362</v>
      </c>
      <c r="C255" s="26" t="s">
        <v>363</v>
      </c>
      <c r="D255" s="73">
        <v>0.04</v>
      </c>
      <c r="E255"/>
      <c r="F255" s="2" t="s">
        <v>364</v>
      </c>
      <c r="G255" s="2" t="s">
        <v>365</v>
      </c>
      <c r="H255" s="74">
        <f>40/200</f>
        <v>0.2</v>
      </c>
    </row>
    <row r="256" spans="1:8">
      <c r="C256" s="26"/>
      <c r="D256" s="73">
        <f>SUM(D253:D255)</f>
        <v>0.10600000000000001</v>
      </c>
      <c r="E256"/>
    </row>
    <row r="260" spans="3:3">
      <c r="C260" s="7"/>
    </row>
  </sheetData>
  <autoFilter ref="A3:D3">
    <sortState ref="A2:E540">
      <sortCondition ref="A1"/>
    </sortState>
  </autoFilter>
  <mergeCells count="210">
    <mergeCell ref="A236:A237"/>
    <mergeCell ref="D236:D237"/>
    <mergeCell ref="A240:C240"/>
    <mergeCell ref="B246:B249"/>
    <mergeCell ref="D246:D249"/>
    <mergeCell ref="A230:A231"/>
    <mergeCell ref="D230:D231"/>
    <mergeCell ref="A232:A233"/>
    <mergeCell ref="D232:D233"/>
    <mergeCell ref="A234:A235"/>
    <mergeCell ref="D234:D235"/>
    <mergeCell ref="A224:A225"/>
    <mergeCell ref="D224:D225"/>
    <mergeCell ref="A226:A227"/>
    <mergeCell ref="D226:D227"/>
    <mergeCell ref="A228:A229"/>
    <mergeCell ref="D228:D229"/>
    <mergeCell ref="A218:A219"/>
    <mergeCell ref="D218:D219"/>
    <mergeCell ref="A220:A221"/>
    <mergeCell ref="D220:D221"/>
    <mergeCell ref="A222:A223"/>
    <mergeCell ref="D222:D223"/>
    <mergeCell ref="A212:A213"/>
    <mergeCell ref="D212:D213"/>
    <mergeCell ref="A214:A215"/>
    <mergeCell ref="D214:D215"/>
    <mergeCell ref="A216:A217"/>
    <mergeCell ref="D216:D217"/>
    <mergeCell ref="A206:A207"/>
    <mergeCell ref="D206:D207"/>
    <mergeCell ref="A208:A209"/>
    <mergeCell ref="D208:D209"/>
    <mergeCell ref="A210:A211"/>
    <mergeCell ref="D210:D211"/>
    <mergeCell ref="A200:A201"/>
    <mergeCell ref="D200:D201"/>
    <mergeCell ref="A202:A203"/>
    <mergeCell ref="D202:D203"/>
    <mergeCell ref="A204:A205"/>
    <mergeCell ref="D204:D205"/>
    <mergeCell ref="A194:A195"/>
    <mergeCell ref="D194:D195"/>
    <mergeCell ref="A196:A197"/>
    <mergeCell ref="D196:D197"/>
    <mergeCell ref="A198:A199"/>
    <mergeCell ref="D198:D199"/>
    <mergeCell ref="A188:A189"/>
    <mergeCell ref="D188:D189"/>
    <mergeCell ref="A190:A191"/>
    <mergeCell ref="D190:D191"/>
    <mergeCell ref="A192:A193"/>
    <mergeCell ref="D192:D193"/>
    <mergeCell ref="E180:E181"/>
    <mergeCell ref="A182:A183"/>
    <mergeCell ref="D182:D183"/>
    <mergeCell ref="A184:A185"/>
    <mergeCell ref="D184:D185"/>
    <mergeCell ref="A186:A187"/>
    <mergeCell ref="D186:D187"/>
    <mergeCell ref="A176:A177"/>
    <mergeCell ref="D176:D177"/>
    <mergeCell ref="A178:A179"/>
    <mergeCell ref="D178:D179"/>
    <mergeCell ref="A180:A181"/>
    <mergeCell ref="D180:D181"/>
    <mergeCell ref="A170:A171"/>
    <mergeCell ref="D170:D171"/>
    <mergeCell ref="A172:A173"/>
    <mergeCell ref="D172:D173"/>
    <mergeCell ref="A174:A175"/>
    <mergeCell ref="D174:D175"/>
    <mergeCell ref="A164:A165"/>
    <mergeCell ref="D164:D165"/>
    <mergeCell ref="A166:A167"/>
    <mergeCell ref="D166:D167"/>
    <mergeCell ref="A168:A169"/>
    <mergeCell ref="D168:D169"/>
    <mergeCell ref="E156:E157"/>
    <mergeCell ref="A158:A159"/>
    <mergeCell ref="D158:D159"/>
    <mergeCell ref="A160:A161"/>
    <mergeCell ref="D160:D161"/>
    <mergeCell ref="A162:A163"/>
    <mergeCell ref="D162:D163"/>
    <mergeCell ref="A152:A153"/>
    <mergeCell ref="D152:D153"/>
    <mergeCell ref="A154:A155"/>
    <mergeCell ref="D154:D155"/>
    <mergeCell ref="A156:A157"/>
    <mergeCell ref="D156:D157"/>
    <mergeCell ref="A146:A147"/>
    <mergeCell ref="D146:D147"/>
    <mergeCell ref="A148:A149"/>
    <mergeCell ref="D148:D149"/>
    <mergeCell ref="A150:A151"/>
    <mergeCell ref="D150:D151"/>
    <mergeCell ref="A140:A141"/>
    <mergeCell ref="D140:D141"/>
    <mergeCell ref="A142:A143"/>
    <mergeCell ref="D142:D143"/>
    <mergeCell ref="A144:A145"/>
    <mergeCell ref="D144:D145"/>
    <mergeCell ref="A134:A135"/>
    <mergeCell ref="D134:D135"/>
    <mergeCell ref="A136:A137"/>
    <mergeCell ref="D136:D137"/>
    <mergeCell ref="A138:A139"/>
    <mergeCell ref="D138:D139"/>
    <mergeCell ref="A128:A129"/>
    <mergeCell ref="D128:D129"/>
    <mergeCell ref="A130:A131"/>
    <mergeCell ref="D130:D131"/>
    <mergeCell ref="A132:A133"/>
    <mergeCell ref="D132:D133"/>
    <mergeCell ref="A122:A123"/>
    <mergeCell ref="D122:D123"/>
    <mergeCell ref="A124:A125"/>
    <mergeCell ref="D124:D125"/>
    <mergeCell ref="A126:A127"/>
    <mergeCell ref="D126:D127"/>
    <mergeCell ref="A116:A117"/>
    <mergeCell ref="D116:D117"/>
    <mergeCell ref="E116:E117"/>
    <mergeCell ref="A118:A119"/>
    <mergeCell ref="D118:D119"/>
    <mergeCell ref="A120:A121"/>
    <mergeCell ref="D120:D121"/>
    <mergeCell ref="A110:A111"/>
    <mergeCell ref="D110:D111"/>
    <mergeCell ref="A112:A113"/>
    <mergeCell ref="D112:D113"/>
    <mergeCell ref="A114:A115"/>
    <mergeCell ref="D114:D115"/>
    <mergeCell ref="A104:A105"/>
    <mergeCell ref="D104:D105"/>
    <mergeCell ref="A106:A107"/>
    <mergeCell ref="D106:D107"/>
    <mergeCell ref="A108:A109"/>
    <mergeCell ref="D108:D109"/>
    <mergeCell ref="A98:A99"/>
    <mergeCell ref="D98:D99"/>
    <mergeCell ref="A100:A101"/>
    <mergeCell ref="D100:D101"/>
    <mergeCell ref="A102:A103"/>
    <mergeCell ref="D102:D103"/>
    <mergeCell ref="A92:A93"/>
    <mergeCell ref="D92:D93"/>
    <mergeCell ref="A94:A95"/>
    <mergeCell ref="D94:D95"/>
    <mergeCell ref="A96:A97"/>
    <mergeCell ref="D96:D97"/>
    <mergeCell ref="A86:A87"/>
    <mergeCell ref="D86:D87"/>
    <mergeCell ref="A88:A89"/>
    <mergeCell ref="D88:D89"/>
    <mergeCell ref="A90:A91"/>
    <mergeCell ref="D90:D91"/>
    <mergeCell ref="A77:A79"/>
    <mergeCell ref="D77:D79"/>
    <mergeCell ref="A82:A83"/>
    <mergeCell ref="D82:D83"/>
    <mergeCell ref="A84:A85"/>
    <mergeCell ref="D84:D85"/>
    <mergeCell ref="A68:A70"/>
    <mergeCell ref="D68:D70"/>
    <mergeCell ref="A71:A73"/>
    <mergeCell ref="D71:D73"/>
    <mergeCell ref="A74:A76"/>
    <mergeCell ref="D74:D76"/>
    <mergeCell ref="A59:A61"/>
    <mergeCell ref="D59:D61"/>
    <mergeCell ref="A62:A64"/>
    <mergeCell ref="D62:D64"/>
    <mergeCell ref="A65:A67"/>
    <mergeCell ref="D65:D67"/>
    <mergeCell ref="A50:A52"/>
    <mergeCell ref="D50:D52"/>
    <mergeCell ref="E50:E52"/>
    <mergeCell ref="A53:A55"/>
    <mergeCell ref="D53:D55"/>
    <mergeCell ref="A56:A58"/>
    <mergeCell ref="D56:D58"/>
    <mergeCell ref="A41:A43"/>
    <mergeCell ref="D41:D43"/>
    <mergeCell ref="A44:A46"/>
    <mergeCell ref="D44:D46"/>
    <mergeCell ref="A47:A49"/>
    <mergeCell ref="D47:D49"/>
    <mergeCell ref="A32:A34"/>
    <mergeCell ref="D32:D34"/>
    <mergeCell ref="A35:A37"/>
    <mergeCell ref="D35:D37"/>
    <mergeCell ref="A1:D1"/>
    <mergeCell ref="A4:A8"/>
    <mergeCell ref="D4:D8"/>
    <mergeCell ref="A11:A14"/>
    <mergeCell ref="D11:D14"/>
    <mergeCell ref="A15:A18"/>
    <mergeCell ref="D15:D18"/>
    <mergeCell ref="E35:E37"/>
    <mergeCell ref="A38:A40"/>
    <mergeCell ref="D38:D40"/>
    <mergeCell ref="A19:A22"/>
    <mergeCell ref="D19:D22"/>
    <mergeCell ref="E19:E22"/>
    <mergeCell ref="A23:A26"/>
    <mergeCell ref="D23:D26"/>
    <mergeCell ref="A29:A31"/>
    <mergeCell ref="D29:D31"/>
  </mergeCells>
  <phoneticPr fontId="3" type="noConversion"/>
  <pageMargins left="0.7" right="0.7" top="0.75" bottom="0.75" header="0.3" footer="0.3"/>
  <pageSetup paperSize="8" scale="7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zoomScaleNormal="100" workbookViewId="0">
      <selection activeCell="B20" sqref="B20"/>
    </sheetView>
  </sheetViews>
  <sheetFormatPr defaultRowHeight="16.5"/>
  <cols>
    <col min="1" max="1" width="26.875" customWidth="1"/>
    <col min="2" max="2" width="31.75" customWidth="1"/>
    <col min="3" max="3" width="17.875" customWidth="1"/>
    <col min="4" max="4" width="17" customWidth="1"/>
    <col min="5" max="5" width="33.25" style="24" customWidth="1"/>
  </cols>
  <sheetData>
    <row r="1" spans="1:7" ht="24" customHeight="1">
      <c r="A1" s="275" t="s">
        <v>366</v>
      </c>
      <c r="B1" s="276"/>
      <c r="C1" s="276"/>
      <c r="D1" s="276"/>
      <c r="E1" s="276"/>
    </row>
    <row r="2" spans="1:7">
      <c r="E2" s="26" t="s">
        <v>367</v>
      </c>
    </row>
    <row r="3" spans="1:7" ht="24.95" customHeight="1">
      <c r="A3" s="1" t="s">
        <v>1</v>
      </c>
      <c r="B3" s="1" t="s">
        <v>0</v>
      </c>
      <c r="C3" s="1" t="s">
        <v>2</v>
      </c>
      <c r="D3" s="1" t="s">
        <v>574</v>
      </c>
      <c r="E3" s="1" t="s">
        <v>368</v>
      </c>
    </row>
    <row r="4" spans="1:7" ht="20.100000000000001" customHeight="1">
      <c r="A4" s="246" t="s">
        <v>369</v>
      </c>
      <c r="B4" s="32" t="s">
        <v>43</v>
      </c>
      <c r="C4" s="31">
        <v>3692136270</v>
      </c>
      <c r="D4" s="219">
        <v>3594046520</v>
      </c>
      <c r="E4" s="278" t="s">
        <v>370</v>
      </c>
      <c r="F4" s="76"/>
      <c r="G4" s="76"/>
    </row>
    <row r="5" spans="1:7" ht="20.100000000000001" customHeight="1">
      <c r="A5" s="247"/>
      <c r="B5" s="32" t="s">
        <v>90</v>
      </c>
      <c r="C5" s="31">
        <v>1999916625</v>
      </c>
      <c r="D5" s="219">
        <v>1999916625</v>
      </c>
      <c r="E5" s="279"/>
      <c r="F5" s="76"/>
      <c r="G5" s="76"/>
    </row>
    <row r="6" spans="1:7" ht="20.100000000000001" customHeight="1">
      <c r="A6" s="247"/>
      <c r="B6" s="32" t="s">
        <v>32</v>
      </c>
      <c r="C6" s="31">
        <v>4999822045</v>
      </c>
      <c r="D6" s="219">
        <v>4999822045</v>
      </c>
      <c r="E6" s="279"/>
      <c r="F6" s="76"/>
      <c r="G6" s="76"/>
    </row>
    <row r="7" spans="1:7" ht="20.100000000000001" customHeight="1">
      <c r="A7" s="247"/>
      <c r="B7" s="32" t="s">
        <v>78</v>
      </c>
      <c r="C7" s="31">
        <v>1000033300</v>
      </c>
      <c r="D7" s="219">
        <v>0</v>
      </c>
      <c r="E7" s="279"/>
      <c r="F7" s="76"/>
      <c r="G7" s="76"/>
    </row>
    <row r="8" spans="1:7" ht="20.100000000000001" customHeight="1">
      <c r="A8" s="247"/>
      <c r="B8" s="32" t="s">
        <v>29</v>
      </c>
      <c r="C8" s="31">
        <v>1000033300</v>
      </c>
      <c r="D8" s="219">
        <v>0</v>
      </c>
      <c r="E8" s="279"/>
      <c r="F8" s="76"/>
      <c r="G8" s="76"/>
    </row>
    <row r="9" spans="1:7" ht="20.100000000000001" customHeight="1">
      <c r="A9" s="238"/>
      <c r="B9" s="218" t="s">
        <v>575</v>
      </c>
      <c r="C9" s="43">
        <f>SUM(C4:C8)</f>
        <v>12691941540</v>
      </c>
      <c r="D9" s="220">
        <f>SUM(D4:D8)</f>
        <v>10593785190</v>
      </c>
      <c r="E9" s="280"/>
      <c r="F9" s="76"/>
      <c r="G9" s="76"/>
    </row>
    <row r="10" spans="1:7" s="24" customFormat="1" ht="20.100000000000001" customHeight="1">
      <c r="A10" s="277" t="s">
        <v>218</v>
      </c>
      <c r="B10" s="36" t="s">
        <v>45</v>
      </c>
      <c r="C10" s="34">
        <v>5000117961</v>
      </c>
      <c r="D10" s="76">
        <v>4576622961</v>
      </c>
      <c r="E10" s="281" t="s">
        <v>7</v>
      </c>
      <c r="F10" s="77"/>
      <c r="G10" s="77"/>
    </row>
    <row r="11" spans="1:7" s="24" customFormat="1" ht="20.100000000000001" customHeight="1">
      <c r="A11" s="247"/>
      <c r="B11" s="32" t="s">
        <v>63</v>
      </c>
      <c r="C11" s="31">
        <v>2000049613</v>
      </c>
      <c r="D11" s="76">
        <v>1396891451</v>
      </c>
      <c r="E11" s="263"/>
      <c r="F11" s="77"/>
      <c r="G11" s="77"/>
    </row>
    <row r="12" spans="1:7" s="24" customFormat="1" ht="20.100000000000001" customHeight="1">
      <c r="A12" s="247"/>
      <c r="B12" s="32" t="s">
        <v>29</v>
      </c>
      <c r="C12" s="31">
        <v>3587000000</v>
      </c>
      <c r="D12" s="76">
        <v>2687000000</v>
      </c>
      <c r="E12" s="263"/>
      <c r="F12" s="77"/>
      <c r="G12" s="77"/>
    </row>
    <row r="13" spans="1:7" s="35" customFormat="1" ht="20.100000000000001" customHeight="1">
      <c r="A13" s="238"/>
      <c r="B13" s="218" t="s">
        <v>576</v>
      </c>
      <c r="C13" s="43">
        <f>SUM(C10:C12)</f>
        <v>10587167574</v>
      </c>
      <c r="D13" s="43">
        <f>SUM(D10:D12)</f>
        <v>8660514412</v>
      </c>
      <c r="E13" s="238"/>
      <c r="F13" s="77"/>
      <c r="G13" s="77"/>
    </row>
    <row r="14" spans="1:7" ht="20.100000000000001" customHeight="1">
      <c r="A14" s="3" t="s">
        <v>236</v>
      </c>
      <c r="B14" s="3" t="s">
        <v>32</v>
      </c>
      <c r="C14" s="4">
        <v>9983250000</v>
      </c>
      <c r="D14" s="4">
        <f t="shared" ref="D14:D16" si="0">C14</f>
        <v>9983250000</v>
      </c>
      <c r="E14" s="3" t="s">
        <v>277</v>
      </c>
      <c r="F14" s="76"/>
      <c r="G14" s="76"/>
    </row>
    <row r="15" spans="1:7" ht="20.100000000000001" customHeight="1">
      <c r="A15" s="8" t="s">
        <v>163</v>
      </c>
      <c r="B15" s="3" t="s">
        <v>164</v>
      </c>
      <c r="C15" s="9">
        <v>8300000000</v>
      </c>
      <c r="D15" s="4">
        <f t="shared" si="0"/>
        <v>8300000000</v>
      </c>
      <c r="E15" s="8" t="s">
        <v>286</v>
      </c>
      <c r="F15" s="76"/>
      <c r="G15" s="76"/>
    </row>
    <row r="16" spans="1:7" ht="20.100000000000001" customHeight="1">
      <c r="A16" s="3" t="s">
        <v>174</v>
      </c>
      <c r="B16" s="3" t="s">
        <v>88</v>
      </c>
      <c r="C16" s="4">
        <v>10000000900</v>
      </c>
      <c r="D16" s="4">
        <f t="shared" si="0"/>
        <v>10000000900</v>
      </c>
      <c r="E16" s="3" t="s">
        <v>296</v>
      </c>
      <c r="F16" s="76"/>
      <c r="G16" s="76"/>
    </row>
    <row r="17" spans="1:7" ht="24.95" customHeight="1">
      <c r="A17" s="268" t="s">
        <v>577</v>
      </c>
      <c r="B17" s="274"/>
      <c r="C17" s="66">
        <f>SUM(C4:C16)</f>
        <v>74841469128</v>
      </c>
      <c r="D17" s="66">
        <f>SUM(D4:D16)</f>
        <v>66791850104</v>
      </c>
      <c r="E17" s="48"/>
      <c r="F17" s="76"/>
      <c r="G17" s="76"/>
    </row>
    <row r="18" spans="1:7" ht="22.5" customHeight="1">
      <c r="A18" s="79"/>
      <c r="B18" s="79"/>
      <c r="C18" s="79"/>
      <c r="D18" s="78"/>
      <c r="E18" s="48"/>
      <c r="F18" s="76"/>
      <c r="G18" s="76"/>
    </row>
    <row r="19" spans="1:7">
      <c r="A19" s="48"/>
      <c r="B19" s="349" t="s">
        <v>582</v>
      </c>
      <c r="C19" s="48"/>
      <c r="D19" s="48"/>
      <c r="E19" s="44"/>
      <c r="F19" s="76"/>
      <c r="G19" s="76"/>
    </row>
    <row r="20" spans="1:7">
      <c r="F20" s="76"/>
      <c r="G20" s="76"/>
    </row>
    <row r="21" spans="1:7" ht="14.25" customHeight="1">
      <c r="B21" s="2"/>
      <c r="C21" s="7"/>
      <c r="D21" s="7"/>
      <c r="F21" s="76"/>
      <c r="G21" s="76"/>
    </row>
    <row r="22" spans="1:7">
      <c r="C22" s="7"/>
      <c r="F22" s="76"/>
      <c r="G22" s="76"/>
    </row>
  </sheetData>
  <autoFilter ref="A3:D3">
    <sortState ref="A2:E540">
      <sortCondition ref="A1"/>
    </sortState>
  </autoFilter>
  <mergeCells count="6">
    <mergeCell ref="A17:B17"/>
    <mergeCell ref="A1:E1"/>
    <mergeCell ref="A4:A9"/>
    <mergeCell ref="A10:A13"/>
    <mergeCell ref="E4:E9"/>
    <mergeCell ref="E10:E13"/>
  </mergeCells>
  <phoneticPr fontId="3" type="noConversion"/>
  <pageMargins left="0.7" right="0.7" top="0.75" bottom="0.75" header="0.3" footer="0.3"/>
  <pageSetup paperSize="8"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"/>
  <sheetViews>
    <sheetView zoomScaleNormal="100" workbookViewId="0">
      <selection activeCell="J21" sqref="J21"/>
    </sheetView>
  </sheetViews>
  <sheetFormatPr defaultRowHeight="16.5"/>
  <cols>
    <col min="1" max="1" width="26.625" customWidth="1"/>
    <col min="2" max="2" width="32.375" customWidth="1"/>
    <col min="3" max="3" width="17.875" customWidth="1"/>
    <col min="4" max="4" width="29.25" customWidth="1"/>
  </cols>
  <sheetData>
    <row r="1" spans="1:4" ht="21.75" customHeight="1">
      <c r="A1" s="275" t="s">
        <v>372</v>
      </c>
      <c r="B1" s="276"/>
      <c r="C1" s="276"/>
      <c r="D1" s="276"/>
    </row>
    <row r="2" spans="1:4" ht="22.5" customHeight="1">
      <c r="D2" s="26" t="s">
        <v>373</v>
      </c>
    </row>
    <row r="3" spans="1:4" ht="24.95" customHeight="1">
      <c r="A3" s="82" t="s">
        <v>1</v>
      </c>
      <c r="B3" s="82" t="s">
        <v>0</v>
      </c>
      <c r="C3" s="82" t="s">
        <v>2</v>
      </c>
      <c r="D3" s="82" t="s">
        <v>3</v>
      </c>
    </row>
    <row r="5" spans="1:4" ht="20.100000000000001" customHeight="1">
      <c r="A5" s="3" t="s">
        <v>33</v>
      </c>
      <c r="B5" s="234" t="s">
        <v>374</v>
      </c>
      <c r="C5" s="4">
        <v>31797892214</v>
      </c>
      <c r="D5" s="3" t="s">
        <v>35</v>
      </c>
    </row>
    <row r="6" spans="1:4" ht="20.100000000000001" customHeight="1">
      <c r="A6" s="8" t="s">
        <v>252</v>
      </c>
      <c r="B6" s="263"/>
      <c r="C6" s="9">
        <v>17034574468</v>
      </c>
      <c r="D6" s="8" t="s">
        <v>282</v>
      </c>
    </row>
    <row r="7" spans="1:4" ht="20.100000000000001" customHeight="1">
      <c r="A7" s="8" t="s">
        <v>153</v>
      </c>
      <c r="B7" s="263"/>
      <c r="C7" s="9">
        <v>13707154256</v>
      </c>
      <c r="D7" s="8" t="s">
        <v>278</v>
      </c>
    </row>
    <row r="8" spans="1:4" ht="20.100000000000001" customHeight="1">
      <c r="A8" s="3" t="s">
        <v>375</v>
      </c>
      <c r="B8" s="239"/>
      <c r="C8" s="4">
        <v>48000000000</v>
      </c>
      <c r="D8" s="3" t="s">
        <v>299</v>
      </c>
    </row>
    <row r="9" spans="1:4" ht="20.100000000000001" customHeight="1">
      <c r="A9" s="32" t="s">
        <v>36</v>
      </c>
      <c r="B9" s="32" t="s">
        <v>37</v>
      </c>
      <c r="C9" s="31">
        <v>12500000000</v>
      </c>
      <c r="D9" s="3" t="s">
        <v>38</v>
      </c>
    </row>
    <row r="10" spans="1:4" ht="20.100000000000001" customHeight="1">
      <c r="A10" s="3" t="s">
        <v>253</v>
      </c>
      <c r="B10" s="38" t="s">
        <v>376</v>
      </c>
      <c r="C10" s="4">
        <v>14999837619</v>
      </c>
      <c r="D10" s="3" t="s">
        <v>303</v>
      </c>
    </row>
    <row r="11" spans="1:4" ht="20.100000000000001" customHeight="1">
      <c r="A11" s="36" t="s">
        <v>242</v>
      </c>
      <c r="B11" s="246" t="s">
        <v>166</v>
      </c>
      <c r="C11" s="34">
        <v>41323705000</v>
      </c>
      <c r="D11" s="36" t="s">
        <v>304</v>
      </c>
    </row>
    <row r="12" spans="1:4" ht="20.100000000000001" customHeight="1">
      <c r="A12" s="3" t="s">
        <v>377</v>
      </c>
      <c r="B12" s="263"/>
      <c r="C12" s="4">
        <v>21994000000</v>
      </c>
      <c r="D12" s="3" t="s">
        <v>299</v>
      </c>
    </row>
    <row r="13" spans="1:4" ht="20.100000000000001" customHeight="1">
      <c r="A13" s="3" t="s">
        <v>378</v>
      </c>
      <c r="B13" s="263"/>
      <c r="C13" s="4">
        <v>32545765500</v>
      </c>
      <c r="D13" s="3" t="s">
        <v>379</v>
      </c>
    </row>
    <row r="14" spans="1:4" ht="20.100000000000001" customHeight="1">
      <c r="A14" s="8" t="s">
        <v>248</v>
      </c>
      <c r="B14" s="263"/>
      <c r="C14" s="9">
        <v>14996983730</v>
      </c>
      <c r="D14" s="8" t="s">
        <v>305</v>
      </c>
    </row>
    <row r="15" spans="1:4" ht="20.100000000000001" customHeight="1">
      <c r="A15" s="8" t="s">
        <v>178</v>
      </c>
      <c r="B15" s="263"/>
      <c r="C15" s="9">
        <v>23000000000</v>
      </c>
      <c r="D15" s="8" t="s">
        <v>306</v>
      </c>
    </row>
    <row r="16" spans="1:4" ht="20.100000000000001" customHeight="1">
      <c r="A16" s="8" t="s">
        <v>167</v>
      </c>
      <c r="B16" s="263"/>
      <c r="C16" s="9">
        <v>19000000000</v>
      </c>
      <c r="D16" s="8" t="s">
        <v>307</v>
      </c>
    </row>
    <row r="17" spans="1:7" ht="20.100000000000001" customHeight="1">
      <c r="A17" s="8" t="s">
        <v>165</v>
      </c>
      <c r="B17" s="263"/>
      <c r="C17" s="9">
        <v>19999995000</v>
      </c>
      <c r="D17" s="8" t="s">
        <v>41</v>
      </c>
    </row>
    <row r="18" spans="1:7" ht="20.100000000000001" customHeight="1">
      <c r="A18" s="3" t="s">
        <v>268</v>
      </c>
      <c r="B18" s="239"/>
      <c r="C18" s="4">
        <v>10999194866</v>
      </c>
      <c r="D18" s="3" t="s">
        <v>308</v>
      </c>
    </row>
    <row r="19" spans="1:7" ht="20.100000000000001" customHeight="1">
      <c r="A19" s="3" t="s">
        <v>259</v>
      </c>
      <c r="B19" s="234" t="s">
        <v>152</v>
      </c>
      <c r="C19" s="4">
        <v>41000000000</v>
      </c>
      <c r="D19" s="3" t="s">
        <v>281</v>
      </c>
    </row>
    <row r="20" spans="1:7" ht="20.100000000000001" customHeight="1">
      <c r="A20" s="3" t="s">
        <v>380</v>
      </c>
      <c r="B20" s="263"/>
      <c r="C20" s="4">
        <v>36000000000</v>
      </c>
      <c r="D20" s="3" t="s">
        <v>309</v>
      </c>
    </row>
    <row r="21" spans="1:7" ht="20.100000000000001" customHeight="1">
      <c r="A21" s="8" t="s">
        <v>245</v>
      </c>
      <c r="B21" s="263"/>
      <c r="C21" s="9">
        <v>21000000000</v>
      </c>
      <c r="D21" s="8" t="s">
        <v>310</v>
      </c>
    </row>
    <row r="22" spans="1:7" ht="20.100000000000001" customHeight="1">
      <c r="A22" s="3" t="s">
        <v>151</v>
      </c>
      <c r="B22" s="263"/>
      <c r="C22" s="4">
        <v>35446060000</v>
      </c>
      <c r="D22" s="3" t="s">
        <v>21</v>
      </c>
    </row>
    <row r="23" spans="1:7" s="24" customFormat="1" ht="20.100000000000001" customHeight="1">
      <c r="A23" s="3" t="s">
        <v>270</v>
      </c>
      <c r="B23" s="239"/>
      <c r="C23" s="4">
        <v>14807930000</v>
      </c>
      <c r="D23" s="3" t="s">
        <v>306</v>
      </c>
      <c r="E23"/>
      <c r="F23"/>
      <c r="G23"/>
    </row>
    <row r="24" spans="1:7" ht="20.100000000000001" customHeight="1">
      <c r="A24" s="3" t="s">
        <v>184</v>
      </c>
      <c r="B24" s="234" t="s">
        <v>124</v>
      </c>
      <c r="C24" s="4">
        <v>21002300000</v>
      </c>
      <c r="D24" s="3" t="s">
        <v>381</v>
      </c>
    </row>
    <row r="25" spans="1:7" ht="20.100000000000001" customHeight="1">
      <c r="A25" s="3" t="s">
        <v>123</v>
      </c>
      <c r="B25" s="263"/>
      <c r="C25" s="4">
        <v>45300500000</v>
      </c>
      <c r="D25" s="3" t="s">
        <v>382</v>
      </c>
    </row>
    <row r="26" spans="1:7" ht="20.100000000000001" customHeight="1">
      <c r="A26" s="8" t="s">
        <v>127</v>
      </c>
      <c r="B26" s="263"/>
      <c r="C26" s="9">
        <v>33557760000</v>
      </c>
      <c r="D26" s="8" t="s">
        <v>53</v>
      </c>
    </row>
    <row r="27" spans="1:7" ht="20.100000000000001" customHeight="1">
      <c r="A27" s="37" t="s">
        <v>383</v>
      </c>
      <c r="B27" s="263"/>
      <c r="C27" s="4">
        <v>12365029950</v>
      </c>
      <c r="D27" s="3" t="s">
        <v>277</v>
      </c>
    </row>
    <row r="28" spans="1:7" ht="20.100000000000001" customHeight="1">
      <c r="A28" s="3" t="s">
        <v>211</v>
      </c>
      <c r="B28" s="239"/>
      <c r="C28" s="4">
        <v>35000139900</v>
      </c>
      <c r="D28" s="3" t="s">
        <v>384</v>
      </c>
    </row>
    <row r="29" spans="1:7" ht="20.100000000000001" customHeight="1">
      <c r="A29" s="3" t="s">
        <v>258</v>
      </c>
      <c r="B29" s="282" t="s">
        <v>385</v>
      </c>
      <c r="C29" s="4">
        <v>25000000000</v>
      </c>
      <c r="D29" s="3" t="s">
        <v>386</v>
      </c>
    </row>
    <row r="30" spans="1:7" ht="20.100000000000001" customHeight="1">
      <c r="A30" s="3" t="s">
        <v>387</v>
      </c>
      <c r="B30" s="283"/>
      <c r="C30" s="31">
        <v>12000000000</v>
      </c>
      <c r="D30" s="3" t="s">
        <v>388</v>
      </c>
    </row>
    <row r="31" spans="1:7" ht="20.100000000000001" customHeight="1">
      <c r="A31" s="3" t="s">
        <v>262</v>
      </c>
      <c r="B31" s="234" t="s">
        <v>177</v>
      </c>
      <c r="C31" s="31">
        <v>15650000000</v>
      </c>
      <c r="D31" s="3" t="s">
        <v>311</v>
      </c>
    </row>
    <row r="32" spans="1:7" ht="20.100000000000001" customHeight="1">
      <c r="A32" s="3" t="s">
        <v>271</v>
      </c>
      <c r="B32" s="263"/>
      <c r="C32" s="4">
        <v>12000000000</v>
      </c>
      <c r="D32" s="3" t="s">
        <v>295</v>
      </c>
    </row>
    <row r="33" spans="1:4" ht="20.100000000000001" customHeight="1">
      <c r="A33" s="3" t="s">
        <v>267</v>
      </c>
      <c r="B33" s="234" t="s">
        <v>256</v>
      </c>
      <c r="C33" s="9">
        <v>15506000000</v>
      </c>
      <c r="D33" s="8" t="s">
        <v>299</v>
      </c>
    </row>
    <row r="34" spans="1:4" ht="20.100000000000001" customHeight="1">
      <c r="A34" s="18" t="s">
        <v>313</v>
      </c>
      <c r="B34" s="263"/>
      <c r="C34" s="31">
        <v>24250179200</v>
      </c>
      <c r="D34" s="32" t="s">
        <v>389</v>
      </c>
    </row>
    <row r="35" spans="1:4" ht="20.100000000000001" customHeight="1">
      <c r="A35" s="3" t="s">
        <v>314</v>
      </c>
      <c r="B35" s="263"/>
      <c r="C35" s="31">
        <v>18749820800</v>
      </c>
      <c r="D35" s="3" t="s">
        <v>389</v>
      </c>
    </row>
    <row r="36" spans="1:4" ht="20.100000000000001" customHeight="1">
      <c r="A36" s="3" t="s">
        <v>273</v>
      </c>
      <c r="B36" s="263"/>
      <c r="C36" s="9">
        <v>35045619100</v>
      </c>
      <c r="D36" s="8" t="s">
        <v>9</v>
      </c>
    </row>
    <row r="37" spans="1:4" ht="20.100000000000001" customHeight="1">
      <c r="A37" s="18" t="s">
        <v>255</v>
      </c>
      <c r="B37" s="263"/>
      <c r="C37" s="4">
        <v>51300000000</v>
      </c>
      <c r="D37" s="3" t="s">
        <v>390</v>
      </c>
    </row>
    <row r="38" spans="1:4" ht="20.100000000000001" customHeight="1">
      <c r="A38" s="3" t="s">
        <v>250</v>
      </c>
      <c r="B38" s="234" t="s">
        <v>251</v>
      </c>
      <c r="C38" s="4">
        <v>10000000000</v>
      </c>
      <c r="D38" s="3" t="s">
        <v>315</v>
      </c>
    </row>
    <row r="39" spans="1:4" ht="20.100000000000001" customHeight="1">
      <c r="A39" s="3" t="s">
        <v>269</v>
      </c>
      <c r="B39" s="263"/>
      <c r="C39" s="4">
        <v>30300000000</v>
      </c>
      <c r="D39" s="3" t="s">
        <v>316</v>
      </c>
    </row>
    <row r="40" spans="1:4" ht="20.100000000000001" customHeight="1">
      <c r="A40" s="8" t="s">
        <v>207</v>
      </c>
      <c r="B40" s="263"/>
      <c r="C40" s="9">
        <v>24999923000</v>
      </c>
      <c r="D40" s="8" t="s">
        <v>284</v>
      </c>
    </row>
    <row r="41" spans="1:4" ht="20.100000000000001" customHeight="1">
      <c r="A41" s="3" t="s">
        <v>272</v>
      </c>
      <c r="B41" s="239"/>
      <c r="C41" s="4">
        <v>10000000000</v>
      </c>
      <c r="D41" s="3" t="s">
        <v>293</v>
      </c>
    </row>
    <row r="42" spans="1:4" ht="20.100000000000001" customHeight="1">
      <c r="A42" s="8" t="s">
        <v>221</v>
      </c>
      <c r="B42" s="234" t="s">
        <v>176</v>
      </c>
      <c r="C42" s="9">
        <v>24998731200</v>
      </c>
      <c r="D42" s="8" t="s">
        <v>9</v>
      </c>
    </row>
    <row r="43" spans="1:4" ht="20.100000000000001" customHeight="1">
      <c r="A43" s="8" t="s">
        <v>175</v>
      </c>
      <c r="B43" s="281"/>
      <c r="C43" s="9">
        <v>19120000000</v>
      </c>
      <c r="D43" s="8" t="s">
        <v>288</v>
      </c>
    </row>
    <row r="44" spans="1:4" ht="20.100000000000001" customHeight="1">
      <c r="A44" s="41" t="s">
        <v>24</v>
      </c>
      <c r="B44" s="239"/>
      <c r="C44" s="9">
        <v>10000000000</v>
      </c>
      <c r="D44" s="8" t="s">
        <v>9</v>
      </c>
    </row>
    <row r="45" spans="1:4" ht="20.100000000000001" customHeight="1">
      <c r="A45" s="41" t="s">
        <v>24</v>
      </c>
      <c r="B45" s="234" t="s">
        <v>391</v>
      </c>
      <c r="C45" s="9">
        <v>10000000000</v>
      </c>
      <c r="D45" s="8" t="s">
        <v>9</v>
      </c>
    </row>
    <row r="46" spans="1:4" ht="20.100000000000001" customHeight="1">
      <c r="A46" s="8" t="s">
        <v>20</v>
      </c>
      <c r="B46" s="235"/>
      <c r="C46" s="9">
        <v>19738829745</v>
      </c>
      <c r="D46" s="8" t="s">
        <v>21</v>
      </c>
    </row>
    <row r="47" spans="1:4" ht="20.100000000000001" customHeight="1">
      <c r="A47" s="8" t="s">
        <v>23</v>
      </c>
      <c r="B47" s="235"/>
      <c r="C47" s="9">
        <v>20261139650</v>
      </c>
      <c r="D47" s="8" t="s">
        <v>21</v>
      </c>
    </row>
    <row r="48" spans="1:4" ht="20.100000000000001" customHeight="1">
      <c r="A48" s="32" t="s">
        <v>392</v>
      </c>
      <c r="B48" s="246" t="s">
        <v>393</v>
      </c>
      <c r="C48" s="31">
        <v>10000000000</v>
      </c>
      <c r="D48" s="3" t="s">
        <v>317</v>
      </c>
    </row>
    <row r="49" spans="1:5" ht="20.100000000000001" customHeight="1">
      <c r="A49" s="3" t="s">
        <v>257</v>
      </c>
      <c r="B49" s="239"/>
      <c r="C49" s="4">
        <v>15999968000</v>
      </c>
      <c r="D49" s="3" t="s">
        <v>318</v>
      </c>
    </row>
    <row r="50" spans="1:5" ht="20.100000000000001" customHeight="1">
      <c r="A50" s="3" t="s">
        <v>220</v>
      </c>
      <c r="B50" s="234" t="s">
        <v>96</v>
      </c>
      <c r="C50" s="4">
        <v>14999985000</v>
      </c>
      <c r="D50" s="3" t="s">
        <v>394</v>
      </c>
    </row>
    <row r="51" spans="1:5" ht="20.100000000000001" customHeight="1">
      <c r="A51" s="8" t="s">
        <v>229</v>
      </c>
      <c r="B51" s="263"/>
      <c r="C51" s="9">
        <v>9999176000</v>
      </c>
      <c r="D51" s="8" t="s">
        <v>9</v>
      </c>
    </row>
    <row r="52" spans="1:5" ht="20.100000000000001" customHeight="1">
      <c r="A52" s="3" t="s">
        <v>261</v>
      </c>
      <c r="B52" s="263"/>
      <c r="C52" s="4">
        <v>9999996500</v>
      </c>
      <c r="D52" s="3" t="s">
        <v>395</v>
      </c>
    </row>
    <row r="53" spans="1:5" ht="20.100000000000001" customHeight="1">
      <c r="A53" s="3" t="s">
        <v>156</v>
      </c>
      <c r="B53" s="234" t="s">
        <v>84</v>
      </c>
      <c r="C53" s="4">
        <v>31248288077</v>
      </c>
      <c r="D53" s="3" t="s">
        <v>319</v>
      </c>
    </row>
    <row r="54" spans="1:5" ht="20.100000000000001" customHeight="1">
      <c r="A54" s="3" t="s">
        <v>396</v>
      </c>
      <c r="B54" s="263"/>
      <c r="C54" s="31">
        <v>12433954192</v>
      </c>
      <c r="D54" s="3" t="s">
        <v>397</v>
      </c>
    </row>
    <row r="55" spans="1:5" ht="20.100000000000001" customHeight="1">
      <c r="A55" s="3" t="s">
        <v>157</v>
      </c>
      <c r="B55" s="263"/>
      <c r="C55" s="4">
        <v>12670858000</v>
      </c>
      <c r="D55" s="3" t="s">
        <v>294</v>
      </c>
    </row>
    <row r="56" spans="1:5" s="24" customFormat="1" ht="20.100000000000001" customHeight="1">
      <c r="A56" s="3" t="s">
        <v>159</v>
      </c>
      <c r="B56" s="263"/>
      <c r="C56" s="4">
        <v>16995431546</v>
      </c>
      <c r="D56" s="3" t="s">
        <v>312</v>
      </c>
      <c r="E56"/>
    </row>
    <row r="57" spans="1:5" ht="20.100000000000001" customHeight="1">
      <c r="A57" s="3" t="s">
        <v>264</v>
      </c>
      <c r="B57" s="263"/>
      <c r="C57" s="4">
        <v>35469000000</v>
      </c>
      <c r="D57" s="3" t="s">
        <v>398</v>
      </c>
    </row>
    <row r="58" spans="1:5" ht="20.100000000000001" customHeight="1">
      <c r="A58" s="3" t="s">
        <v>399</v>
      </c>
      <c r="B58" s="263"/>
      <c r="C58" s="4">
        <v>23021806428</v>
      </c>
      <c r="D58" s="3" t="s">
        <v>277</v>
      </c>
    </row>
    <row r="59" spans="1:5" ht="20.100000000000001" customHeight="1">
      <c r="A59" s="8" t="s">
        <v>162</v>
      </c>
      <c r="B59" s="263"/>
      <c r="C59" s="9">
        <v>25681628210</v>
      </c>
      <c r="D59" s="8" t="s">
        <v>400</v>
      </c>
    </row>
    <row r="60" spans="1:5" ht="20.100000000000001" customHeight="1">
      <c r="A60" s="8" t="s">
        <v>212</v>
      </c>
      <c r="B60" s="263"/>
      <c r="C60" s="9">
        <v>21210000000</v>
      </c>
      <c r="D60" s="8" t="s">
        <v>9</v>
      </c>
    </row>
    <row r="61" spans="1:5" ht="20.100000000000001" customHeight="1">
      <c r="A61" s="3" t="s">
        <v>216</v>
      </c>
      <c r="B61" s="263"/>
      <c r="C61" s="4">
        <v>16926768024</v>
      </c>
      <c r="D61" s="3" t="s">
        <v>285</v>
      </c>
    </row>
    <row r="62" spans="1:5" ht="20.100000000000001" customHeight="1">
      <c r="A62" s="3" t="s">
        <v>154</v>
      </c>
      <c r="B62" s="239"/>
      <c r="C62" s="4">
        <v>25336425678</v>
      </c>
      <c r="D62" s="3" t="s">
        <v>277</v>
      </c>
    </row>
    <row r="63" spans="1:5" ht="24.95" customHeight="1">
      <c r="A63" s="83"/>
      <c r="C63" s="7">
        <f>SUM(C5:C62)</f>
        <v>1288292350853</v>
      </c>
    </row>
    <row r="64" spans="1:5" ht="24" customHeight="1"/>
    <row r="65" spans="1:9" ht="20.100000000000001" customHeight="1">
      <c r="A65" s="234" t="s">
        <v>146</v>
      </c>
      <c r="B65" s="33" t="s">
        <v>147</v>
      </c>
      <c r="C65" s="81">
        <v>10000000000</v>
      </c>
      <c r="D65" s="284" t="s">
        <v>371</v>
      </c>
      <c r="E65" s="76"/>
      <c r="F65" s="76"/>
      <c r="G65" s="76"/>
      <c r="H65" s="76"/>
      <c r="I65" s="76"/>
    </row>
    <row r="66" spans="1:9" ht="20.100000000000001" customHeight="1">
      <c r="A66" s="279"/>
      <c r="B66" s="13" t="s">
        <v>69</v>
      </c>
      <c r="C66" s="14">
        <v>3500020000</v>
      </c>
      <c r="D66" s="279"/>
      <c r="E66" s="76"/>
      <c r="F66" s="76"/>
      <c r="G66" s="76"/>
      <c r="H66" s="76"/>
      <c r="I66" s="76"/>
    </row>
    <row r="67" spans="1:9" ht="20.100000000000001" customHeight="1">
      <c r="A67" s="279"/>
      <c r="B67" s="13" t="s">
        <v>111</v>
      </c>
      <c r="C67" s="14">
        <v>3500078716</v>
      </c>
      <c r="D67" s="280"/>
      <c r="E67" s="76"/>
      <c r="F67" s="76"/>
      <c r="G67" s="76"/>
      <c r="H67" s="76"/>
      <c r="I67" s="76"/>
    </row>
    <row r="68" spans="1:9" ht="20.100000000000001" customHeight="1">
      <c r="A68" s="280"/>
      <c r="B68" s="222" t="s">
        <v>579</v>
      </c>
      <c r="C68" s="216">
        <f>C65+C66+C67</f>
        <v>17000098716</v>
      </c>
      <c r="D68" s="215"/>
      <c r="E68" s="76"/>
      <c r="F68" s="76"/>
      <c r="G68" s="76"/>
      <c r="H68" s="76"/>
      <c r="I68" s="76"/>
    </row>
    <row r="69" spans="1:9" ht="20.100000000000001" customHeight="1">
      <c r="A69" s="246" t="s">
        <v>333</v>
      </c>
      <c r="B69" s="33" t="s">
        <v>147</v>
      </c>
      <c r="C69" s="81">
        <v>21000000000</v>
      </c>
      <c r="D69" s="285" t="s">
        <v>401</v>
      </c>
      <c r="E69" s="76"/>
      <c r="F69" s="76"/>
      <c r="G69" s="76"/>
      <c r="H69" s="76"/>
      <c r="I69" s="76"/>
    </row>
    <row r="70" spans="1:9" ht="20.100000000000001" customHeight="1">
      <c r="A70" s="279"/>
      <c r="B70" s="32" t="s">
        <v>69</v>
      </c>
      <c r="C70" s="217">
        <v>8175600000</v>
      </c>
      <c r="D70" s="280"/>
      <c r="E70" s="76"/>
      <c r="F70" s="76"/>
      <c r="G70" s="76"/>
      <c r="H70" s="76"/>
      <c r="I70" s="76"/>
    </row>
    <row r="71" spans="1:9" ht="20.100000000000001" customHeight="1">
      <c r="A71" s="280"/>
      <c r="B71" s="218" t="s">
        <v>579</v>
      </c>
      <c r="C71" s="217">
        <f>C69+C70</f>
        <v>29175600000</v>
      </c>
      <c r="D71" s="214"/>
      <c r="E71" s="76"/>
      <c r="F71" s="76"/>
      <c r="G71" s="76"/>
      <c r="H71" s="76"/>
      <c r="I71" s="76"/>
    </row>
    <row r="72" spans="1:9" ht="20.100000000000001" customHeight="1">
      <c r="A72" s="246" t="s">
        <v>402</v>
      </c>
      <c r="B72" s="33" t="s">
        <v>374</v>
      </c>
      <c r="C72" s="81">
        <v>11356382979</v>
      </c>
      <c r="D72" s="286" t="s">
        <v>298</v>
      </c>
      <c r="E72" s="76"/>
      <c r="F72" s="76"/>
      <c r="G72" s="76"/>
      <c r="H72" s="76"/>
      <c r="I72" s="76"/>
    </row>
    <row r="73" spans="1:9" ht="20.100000000000001" customHeight="1">
      <c r="A73" s="247"/>
      <c r="B73" s="32" t="s">
        <v>78</v>
      </c>
      <c r="C73" s="31">
        <v>2500000000</v>
      </c>
      <c r="D73" s="287"/>
      <c r="E73" s="76"/>
      <c r="F73" s="76"/>
      <c r="G73" s="76"/>
      <c r="H73" s="76"/>
      <c r="I73" s="76"/>
    </row>
    <row r="74" spans="1:9" ht="20.100000000000001" customHeight="1">
      <c r="A74" s="238"/>
      <c r="B74" s="223" t="s">
        <v>579</v>
      </c>
      <c r="C74" s="34">
        <f>C72+C73</f>
        <v>13856382979</v>
      </c>
      <c r="D74" s="221"/>
      <c r="E74" s="76"/>
      <c r="F74" s="76"/>
      <c r="G74" s="76"/>
      <c r="H74" s="76"/>
      <c r="I74" s="76"/>
    </row>
    <row r="75" spans="1:9" ht="20.100000000000001" customHeight="1">
      <c r="A75" s="246" t="s">
        <v>22</v>
      </c>
      <c r="B75" s="55" t="s">
        <v>391</v>
      </c>
      <c r="C75" s="80">
        <v>10499935688</v>
      </c>
      <c r="D75" s="288" t="s">
        <v>292</v>
      </c>
      <c r="E75" s="76"/>
      <c r="F75" s="76"/>
      <c r="G75" s="76"/>
      <c r="H75" s="76"/>
      <c r="I75" s="76"/>
    </row>
    <row r="76" spans="1:9" ht="20.100000000000001" customHeight="1">
      <c r="A76" s="235"/>
      <c r="B76" s="32" t="s">
        <v>71</v>
      </c>
      <c r="C76" s="31">
        <v>1499995000</v>
      </c>
      <c r="D76" s="280"/>
      <c r="E76" s="76"/>
      <c r="F76" s="76"/>
      <c r="G76" s="76"/>
      <c r="H76" s="76"/>
      <c r="I76" s="76"/>
    </row>
    <row r="77" spans="1:9" ht="20.100000000000001" customHeight="1">
      <c r="A77" s="238"/>
      <c r="B77" s="218" t="s">
        <v>579</v>
      </c>
      <c r="C77" s="217">
        <f>C75+C76</f>
        <v>11999930688</v>
      </c>
      <c r="D77" s="214"/>
      <c r="E77" s="76"/>
      <c r="F77" s="76"/>
      <c r="G77" s="76"/>
      <c r="H77" s="76"/>
      <c r="I77" s="76"/>
    </row>
    <row r="78" spans="1:9" ht="20.100000000000001" customHeight="1">
      <c r="A78" s="246" t="s">
        <v>89</v>
      </c>
      <c r="B78" s="33" t="s">
        <v>84</v>
      </c>
      <c r="C78" s="81">
        <v>26349907600</v>
      </c>
      <c r="D78" s="286" t="s">
        <v>46</v>
      </c>
      <c r="E78" s="76"/>
      <c r="F78" s="76"/>
      <c r="G78" s="76"/>
      <c r="H78" s="76"/>
      <c r="I78" s="76"/>
    </row>
    <row r="79" spans="1:9" ht="20.100000000000001" customHeight="1">
      <c r="A79" s="247"/>
      <c r="B79" s="32" t="s">
        <v>73</v>
      </c>
      <c r="C79" s="31">
        <v>1350000000</v>
      </c>
      <c r="D79" s="287"/>
      <c r="E79" s="76"/>
      <c r="F79" s="76"/>
      <c r="G79" s="76"/>
      <c r="H79" s="76"/>
      <c r="I79" s="76"/>
    </row>
    <row r="80" spans="1:9" ht="20.100000000000001" customHeight="1">
      <c r="A80" s="238"/>
      <c r="B80" s="223" t="s">
        <v>579</v>
      </c>
      <c r="C80" s="34">
        <f>C78+C79</f>
        <v>27699907600</v>
      </c>
      <c r="D80" s="221"/>
      <c r="E80" s="76"/>
      <c r="F80" s="76"/>
      <c r="G80" s="76"/>
      <c r="H80" s="76"/>
      <c r="I80" s="76"/>
    </row>
    <row r="81" spans="1:9" ht="20.100000000000001" customHeight="1">
      <c r="A81" s="234" t="s">
        <v>223</v>
      </c>
      <c r="B81" s="64" t="s">
        <v>404</v>
      </c>
      <c r="C81" s="80">
        <v>11546366447</v>
      </c>
      <c r="D81" s="285" t="s">
        <v>403</v>
      </c>
      <c r="E81" s="76"/>
      <c r="F81" s="76"/>
      <c r="G81" s="76"/>
      <c r="H81" s="76"/>
      <c r="I81" s="76"/>
    </row>
    <row r="82" spans="1:9" ht="20.100000000000001" customHeight="1">
      <c r="A82" s="235"/>
      <c r="B82" s="8" t="s">
        <v>78</v>
      </c>
      <c r="C82" s="9">
        <v>1749960000</v>
      </c>
      <c r="D82" s="280"/>
      <c r="E82" s="76"/>
      <c r="F82" s="76"/>
      <c r="G82" s="76"/>
      <c r="H82" s="76"/>
      <c r="I82" s="76"/>
    </row>
    <row r="83" spans="1:9" ht="20.100000000000001" customHeight="1">
      <c r="A83" s="238"/>
      <c r="B83" s="224" t="s">
        <v>579</v>
      </c>
      <c r="C83" s="9">
        <f>C81+C82</f>
        <v>13296326447</v>
      </c>
      <c r="D83" s="215"/>
      <c r="E83" s="76"/>
      <c r="F83" s="76"/>
      <c r="G83" s="76"/>
      <c r="H83" s="76"/>
      <c r="I83" s="76"/>
    </row>
    <row r="84" spans="1:9" ht="20.100000000000001" customHeight="1">
      <c r="A84" s="234" t="s">
        <v>275</v>
      </c>
      <c r="B84" s="55" t="s">
        <v>34</v>
      </c>
      <c r="C84" s="80">
        <v>30169740739</v>
      </c>
      <c r="D84" s="285" t="s">
        <v>297</v>
      </c>
      <c r="E84" s="76"/>
      <c r="F84" s="76"/>
      <c r="G84" s="76"/>
      <c r="H84" s="76"/>
      <c r="I84" s="76"/>
    </row>
    <row r="85" spans="1:9" ht="20.100000000000001" customHeight="1">
      <c r="A85" s="235"/>
      <c r="B85" s="3" t="s">
        <v>107</v>
      </c>
      <c r="C85" s="4">
        <v>2000006250</v>
      </c>
      <c r="D85" s="280"/>
      <c r="E85" s="76"/>
      <c r="F85" s="76"/>
      <c r="G85" s="76"/>
      <c r="H85" s="76"/>
      <c r="I85" s="76"/>
    </row>
    <row r="86" spans="1:9" ht="18" customHeight="1">
      <c r="A86" s="280"/>
      <c r="B86" s="218" t="s">
        <v>580</v>
      </c>
      <c r="C86" s="142">
        <f>C84+C85</f>
        <v>32169746989</v>
      </c>
      <c r="D86" s="143"/>
    </row>
    <row r="87" spans="1:9" ht="27" customHeight="1">
      <c r="B87" s="2" t="s">
        <v>405</v>
      </c>
      <c r="C87" s="7">
        <f>C63+C65+C69+C72+C75+C78+C81+C84</f>
        <v>1409214684306</v>
      </c>
    </row>
    <row r="90" spans="1:9">
      <c r="C90" s="7"/>
    </row>
  </sheetData>
  <mergeCells count="28">
    <mergeCell ref="D84:D85"/>
    <mergeCell ref="A65:A68"/>
    <mergeCell ref="A69:A71"/>
    <mergeCell ref="A72:A74"/>
    <mergeCell ref="A75:A77"/>
    <mergeCell ref="A78:A80"/>
    <mergeCell ref="A81:A83"/>
    <mergeCell ref="A84:A86"/>
    <mergeCell ref="D72:D73"/>
    <mergeCell ref="D78:D79"/>
    <mergeCell ref="D75:D76"/>
    <mergeCell ref="D81:D82"/>
    <mergeCell ref="A1:D1"/>
    <mergeCell ref="B5:B8"/>
    <mergeCell ref="B11:B18"/>
    <mergeCell ref="B19:B23"/>
    <mergeCell ref="B24:B28"/>
    <mergeCell ref="B29:B30"/>
    <mergeCell ref="D65:D67"/>
    <mergeCell ref="D69:D70"/>
    <mergeCell ref="B31:B32"/>
    <mergeCell ref="B33:B37"/>
    <mergeCell ref="B38:B41"/>
    <mergeCell ref="B42:B44"/>
    <mergeCell ref="B45:B47"/>
    <mergeCell ref="B48:B49"/>
    <mergeCell ref="B50:B52"/>
    <mergeCell ref="B53:B62"/>
  </mergeCells>
  <phoneticPr fontId="3" type="noConversion"/>
  <pageMargins left="0.7" right="0.7" top="0.75" bottom="0.75" header="0.3" footer="0.3"/>
  <pageSetup paperSize="8" scale="7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zoomScaleNormal="100" workbookViewId="0">
      <selection activeCell="E4" sqref="E4"/>
    </sheetView>
  </sheetViews>
  <sheetFormatPr defaultRowHeight="16.5"/>
  <cols>
    <col min="1" max="1" width="26.875" customWidth="1"/>
    <col min="2" max="2" width="31.75" customWidth="1"/>
    <col min="3" max="3" width="16.5" customWidth="1"/>
    <col min="4" max="4" width="17" customWidth="1"/>
    <col min="5" max="5" width="28" customWidth="1"/>
    <col min="6" max="6" width="9" style="2"/>
    <col min="7" max="7" width="14.75" bestFit="1" customWidth="1"/>
    <col min="8" max="9" width="9" style="2"/>
    <col min="10" max="10" width="15.875" style="2" bestFit="1" customWidth="1"/>
    <col min="11" max="11" width="13.875" customWidth="1"/>
  </cols>
  <sheetData>
    <row r="1" spans="1:11" ht="21.75" customHeight="1">
      <c r="A1" s="275" t="s">
        <v>406</v>
      </c>
      <c r="B1" s="276"/>
      <c r="C1" s="276"/>
      <c r="D1" s="276"/>
      <c r="E1" s="276"/>
      <c r="F1" s="75"/>
      <c r="G1" s="75"/>
    </row>
    <row r="2" spans="1:11" ht="22.5" customHeight="1">
      <c r="A2" t="s">
        <v>584</v>
      </c>
      <c r="E2" s="26" t="s">
        <v>407</v>
      </c>
      <c r="G2" s="26"/>
    </row>
    <row r="3" spans="1:11" ht="24.95" customHeight="1">
      <c r="A3" s="82" t="s">
        <v>1</v>
      </c>
      <c r="B3" s="82" t="s">
        <v>0</v>
      </c>
      <c r="C3" s="82" t="s">
        <v>2</v>
      </c>
      <c r="D3" s="82"/>
      <c r="E3" s="82" t="s">
        <v>3</v>
      </c>
      <c r="F3" s="225" t="s">
        <v>578</v>
      </c>
      <c r="H3" s="84" t="s">
        <v>408</v>
      </c>
      <c r="I3" s="84" t="s">
        <v>409</v>
      </c>
      <c r="J3" s="84" t="s">
        <v>410</v>
      </c>
    </row>
    <row r="4" spans="1:11" ht="24.95" customHeight="1">
      <c r="A4" s="85" t="s">
        <v>199</v>
      </c>
      <c r="B4" s="234" t="s">
        <v>88</v>
      </c>
      <c r="C4" s="4">
        <v>4788799900</v>
      </c>
      <c r="D4" s="236">
        <f>SUM(C4:C19)</f>
        <v>40621417770</v>
      </c>
      <c r="E4" s="3" t="s">
        <v>281</v>
      </c>
      <c r="F4" s="86" t="s">
        <v>411</v>
      </c>
      <c r="H4" s="10" t="s">
        <v>411</v>
      </c>
      <c r="I4" s="10">
        <v>18</v>
      </c>
      <c r="J4" s="87">
        <f>C4+C6+C10+C11+C12+C13+C21+C22+C24+C25+C26+C32+C33+C37+C38+C29+C34+C40</f>
        <v>68199661275</v>
      </c>
    </row>
    <row r="5" spans="1:11" ht="24.95" customHeight="1">
      <c r="A5" s="3" t="s">
        <v>134</v>
      </c>
      <c r="B5" s="263"/>
      <c r="C5" s="4">
        <v>4458285000</v>
      </c>
      <c r="D5" s="264"/>
      <c r="E5" s="3" t="s">
        <v>278</v>
      </c>
      <c r="F5" s="2" t="s">
        <v>412</v>
      </c>
      <c r="H5" s="10" t="s">
        <v>412</v>
      </c>
      <c r="I5" s="10">
        <v>18</v>
      </c>
      <c r="J5" s="87">
        <f>C5+C7+C9+C15+C16+C18+C19+C23+C30+C35+C50+C14+C17+C44+C45+C46+C47+C49</f>
        <v>58918114869</v>
      </c>
    </row>
    <row r="6" spans="1:11" ht="24.95" customHeight="1">
      <c r="A6" s="3" t="s">
        <v>201</v>
      </c>
      <c r="B6" s="263"/>
      <c r="C6" s="4">
        <v>1197200000</v>
      </c>
      <c r="D6" s="264"/>
      <c r="E6" s="3" t="s">
        <v>285</v>
      </c>
      <c r="F6" s="2" t="s">
        <v>411</v>
      </c>
      <c r="H6" s="10" t="s">
        <v>413</v>
      </c>
      <c r="I6" s="10">
        <v>3</v>
      </c>
      <c r="J6" s="87">
        <f>C20+C31+C43</f>
        <v>27789590208</v>
      </c>
    </row>
    <row r="7" spans="1:11" ht="24.95" customHeight="1">
      <c r="A7" s="3" t="s">
        <v>135</v>
      </c>
      <c r="B7" s="263"/>
      <c r="C7" s="4">
        <v>1356250000</v>
      </c>
      <c r="D7" s="264"/>
      <c r="E7" s="3" t="s">
        <v>291</v>
      </c>
      <c r="F7" s="2" t="s">
        <v>412</v>
      </c>
      <c r="H7" s="10" t="s">
        <v>414</v>
      </c>
      <c r="I7" s="10">
        <v>1</v>
      </c>
      <c r="J7" s="87">
        <f>C36</f>
        <v>1783580000</v>
      </c>
    </row>
    <row r="8" spans="1:11" ht="24.95" customHeight="1">
      <c r="A8" s="3" t="s">
        <v>202</v>
      </c>
      <c r="B8" s="263"/>
      <c r="C8" s="4">
        <v>4275480000</v>
      </c>
      <c r="D8" s="264"/>
      <c r="E8" s="3" t="s">
        <v>279</v>
      </c>
      <c r="F8" s="2" t="s">
        <v>415</v>
      </c>
      <c r="H8" s="10" t="s">
        <v>415</v>
      </c>
      <c r="I8" s="10">
        <v>1</v>
      </c>
      <c r="J8" s="87">
        <f>C8</f>
        <v>4275480000</v>
      </c>
    </row>
    <row r="9" spans="1:11" ht="24.95" customHeight="1">
      <c r="A9" s="3" t="s">
        <v>137</v>
      </c>
      <c r="B9" s="263"/>
      <c r="C9" s="4">
        <v>1060800000</v>
      </c>
      <c r="D9" s="264"/>
      <c r="E9" s="3" t="s">
        <v>278</v>
      </c>
      <c r="F9" s="2" t="s">
        <v>412</v>
      </c>
      <c r="H9" s="10" t="s">
        <v>416</v>
      </c>
      <c r="I9" s="10">
        <v>1</v>
      </c>
      <c r="J9" s="87">
        <f>C48</f>
        <v>12365029950</v>
      </c>
      <c r="K9" t="s">
        <v>417</v>
      </c>
    </row>
    <row r="10" spans="1:11" ht="24.95" customHeight="1">
      <c r="A10" s="3" t="s">
        <v>140</v>
      </c>
      <c r="B10" s="263"/>
      <c r="C10" s="4">
        <v>1681948510</v>
      </c>
      <c r="D10" s="264"/>
      <c r="E10" s="3" t="s">
        <v>278</v>
      </c>
      <c r="F10" s="2" t="s">
        <v>411</v>
      </c>
      <c r="H10" s="10" t="s">
        <v>418</v>
      </c>
      <c r="I10" s="10">
        <v>2</v>
      </c>
      <c r="J10" s="87">
        <f>C39+C27</f>
        <v>4697976747</v>
      </c>
    </row>
    <row r="11" spans="1:11" ht="24.95" customHeight="1">
      <c r="A11" s="3" t="s">
        <v>238</v>
      </c>
      <c r="B11" s="263"/>
      <c r="C11" s="4">
        <v>5825497990</v>
      </c>
      <c r="D11" s="264"/>
      <c r="E11" s="3" t="s">
        <v>276</v>
      </c>
      <c r="F11" s="2" t="s">
        <v>411</v>
      </c>
      <c r="H11" s="10" t="s">
        <v>419</v>
      </c>
      <c r="I11" s="10">
        <v>1</v>
      </c>
      <c r="J11" s="87">
        <f>C28</f>
        <v>1183000000</v>
      </c>
    </row>
    <row r="12" spans="1:11" ht="24.95" customHeight="1">
      <c r="A12" s="3" t="s">
        <v>239</v>
      </c>
      <c r="B12" s="263"/>
      <c r="C12" s="4">
        <v>3234740000</v>
      </c>
      <c r="D12" s="264"/>
      <c r="E12" s="3" t="s">
        <v>276</v>
      </c>
      <c r="F12" s="2" t="s">
        <v>411</v>
      </c>
      <c r="H12" s="88" t="s">
        <v>420</v>
      </c>
      <c r="I12" s="10">
        <v>2</v>
      </c>
      <c r="J12" s="87">
        <f>C41+C42</f>
        <v>37996983730</v>
      </c>
    </row>
    <row r="13" spans="1:11" ht="24.95" customHeight="1">
      <c r="A13" s="3" t="s">
        <v>240</v>
      </c>
      <c r="B13" s="263"/>
      <c r="C13" s="4">
        <v>2324802870</v>
      </c>
      <c r="D13" s="264"/>
      <c r="E13" s="3" t="s">
        <v>276</v>
      </c>
      <c r="F13" s="2" t="s">
        <v>411</v>
      </c>
      <c r="H13" s="10" t="s">
        <v>421</v>
      </c>
      <c r="I13" s="10">
        <f>SUM(I4:I12)</f>
        <v>47</v>
      </c>
      <c r="J13" s="87">
        <f>SUM(J4:J12)</f>
        <v>217209416779</v>
      </c>
    </row>
    <row r="14" spans="1:11" ht="24.95" customHeight="1">
      <c r="A14" s="3" t="s">
        <v>142</v>
      </c>
      <c r="B14" s="263"/>
      <c r="C14" s="4">
        <v>2237000000</v>
      </c>
      <c r="D14" s="264"/>
      <c r="E14" s="3" t="s">
        <v>278</v>
      </c>
      <c r="F14" s="2" t="s">
        <v>412</v>
      </c>
    </row>
    <row r="15" spans="1:11" ht="24.95" customHeight="1">
      <c r="A15" s="3" t="s">
        <v>144</v>
      </c>
      <c r="B15" s="263"/>
      <c r="C15" s="4">
        <v>1082900000</v>
      </c>
      <c r="D15" s="264"/>
      <c r="E15" s="3" t="s">
        <v>278</v>
      </c>
      <c r="F15" s="2" t="s">
        <v>412</v>
      </c>
    </row>
    <row r="16" spans="1:11" ht="24.95" customHeight="1">
      <c r="A16" s="3" t="s">
        <v>145</v>
      </c>
      <c r="B16" s="263"/>
      <c r="C16" s="4">
        <v>1662000000</v>
      </c>
      <c r="D16" s="264"/>
      <c r="E16" s="3" t="s">
        <v>278</v>
      </c>
      <c r="F16" s="2" t="s">
        <v>412</v>
      </c>
      <c r="H16" s="89" t="s">
        <v>422</v>
      </c>
      <c r="I16" s="10">
        <v>36</v>
      </c>
      <c r="J16" s="87">
        <f>SUM(D4:D39)</f>
        <v>90860680129</v>
      </c>
      <c r="K16" s="2" t="s">
        <v>423</v>
      </c>
    </row>
    <row r="17" spans="1:11" ht="24.95" customHeight="1">
      <c r="A17" s="8" t="s">
        <v>247</v>
      </c>
      <c r="B17" s="263"/>
      <c r="C17" s="9">
        <v>2304400000</v>
      </c>
      <c r="D17" s="264"/>
      <c r="E17" s="8" t="s">
        <v>290</v>
      </c>
      <c r="F17" s="2" t="s">
        <v>412</v>
      </c>
      <c r="H17" s="89" t="s">
        <v>424</v>
      </c>
      <c r="I17" s="10">
        <v>11</v>
      </c>
      <c r="J17" s="87">
        <f>SUM(D40:D50)</f>
        <v>126348736650</v>
      </c>
      <c r="K17" s="2" t="s">
        <v>425</v>
      </c>
    </row>
    <row r="18" spans="1:11" ht="24.95" customHeight="1">
      <c r="A18" s="3" t="s">
        <v>209</v>
      </c>
      <c r="B18" s="263"/>
      <c r="C18" s="4">
        <v>1759063500</v>
      </c>
      <c r="D18" s="264"/>
      <c r="E18" s="3" t="s">
        <v>285</v>
      </c>
      <c r="F18" s="2" t="s">
        <v>412</v>
      </c>
      <c r="G18" t="s">
        <v>426</v>
      </c>
      <c r="H18" s="89" t="s">
        <v>421</v>
      </c>
      <c r="I18" s="10">
        <f>I16+I17</f>
        <v>47</v>
      </c>
      <c r="J18" s="87">
        <f>J16+J17</f>
        <v>217209416779</v>
      </c>
      <c r="K18" t="s">
        <v>427</v>
      </c>
    </row>
    <row r="19" spans="1:11" ht="24.95" customHeight="1">
      <c r="A19" s="3" t="s">
        <v>155</v>
      </c>
      <c r="B19" s="239"/>
      <c r="C19" s="4">
        <v>1372250000</v>
      </c>
      <c r="D19" s="265"/>
      <c r="E19" s="3" t="s">
        <v>277</v>
      </c>
      <c r="F19" s="2" t="s">
        <v>412</v>
      </c>
    </row>
    <row r="20" spans="1:11" ht="24.95" customHeight="1">
      <c r="A20" s="3" t="s">
        <v>237</v>
      </c>
      <c r="B20" s="234" t="s">
        <v>32</v>
      </c>
      <c r="C20" s="4">
        <v>3319878340</v>
      </c>
      <c r="D20" s="236">
        <f>SUM(C20:C24)</f>
        <v>14988546010</v>
      </c>
      <c r="E20" s="3" t="s">
        <v>280</v>
      </c>
      <c r="F20" s="2" t="s">
        <v>413</v>
      </c>
    </row>
    <row r="21" spans="1:11" ht="24.95" customHeight="1">
      <c r="A21" s="3" t="s">
        <v>203</v>
      </c>
      <c r="B21" s="263"/>
      <c r="C21" s="4">
        <v>2089401670</v>
      </c>
      <c r="D21" s="264"/>
      <c r="E21" s="3" t="s">
        <v>284</v>
      </c>
      <c r="F21" s="2" t="s">
        <v>411</v>
      </c>
    </row>
    <row r="22" spans="1:11" ht="24.95" customHeight="1">
      <c r="A22" s="3" t="s">
        <v>204</v>
      </c>
      <c r="B22" s="263"/>
      <c r="C22" s="4">
        <v>2235800000</v>
      </c>
      <c r="D22" s="264"/>
      <c r="E22" s="3" t="s">
        <v>284</v>
      </c>
      <c r="F22" s="2" t="s">
        <v>411</v>
      </c>
    </row>
    <row r="23" spans="1:11" ht="24.95" customHeight="1">
      <c r="A23" s="3" t="s">
        <v>141</v>
      </c>
      <c r="B23" s="263"/>
      <c r="C23" s="4">
        <v>3512719180</v>
      </c>
      <c r="D23" s="264"/>
      <c r="E23" s="3" t="s">
        <v>21</v>
      </c>
      <c r="F23" s="2" t="s">
        <v>412</v>
      </c>
    </row>
    <row r="24" spans="1:11" ht="24.95" customHeight="1">
      <c r="A24" s="3" t="s">
        <v>143</v>
      </c>
      <c r="B24" s="239"/>
      <c r="C24" s="4">
        <v>3830746820</v>
      </c>
      <c r="D24" s="265"/>
      <c r="E24" s="3" t="s">
        <v>21</v>
      </c>
      <c r="F24" s="2" t="s">
        <v>411</v>
      </c>
    </row>
    <row r="25" spans="1:11" ht="24.95" customHeight="1">
      <c r="A25" s="90" t="s">
        <v>428</v>
      </c>
      <c r="B25" s="234" t="s">
        <v>63</v>
      </c>
      <c r="C25" s="4">
        <v>3226499988</v>
      </c>
      <c r="D25" s="236">
        <f>SUM(C25:C30)</f>
        <v>17765636881</v>
      </c>
      <c r="E25" s="3" t="s">
        <v>277</v>
      </c>
      <c r="F25" s="86" t="s">
        <v>411</v>
      </c>
    </row>
    <row r="26" spans="1:11" ht="24.95" customHeight="1">
      <c r="A26" s="38" t="s">
        <v>429</v>
      </c>
      <c r="B26" s="263"/>
      <c r="C26" s="4">
        <v>2936998500</v>
      </c>
      <c r="D26" s="264"/>
      <c r="E26" s="3" t="s">
        <v>277</v>
      </c>
      <c r="F26" s="2" t="s">
        <v>411</v>
      </c>
    </row>
    <row r="27" spans="1:11" ht="24.95" customHeight="1">
      <c r="A27" s="41" t="s">
        <v>200</v>
      </c>
      <c r="B27" s="263"/>
      <c r="C27" s="9">
        <v>2330008306</v>
      </c>
      <c r="D27" s="264"/>
      <c r="E27" s="8" t="s">
        <v>7</v>
      </c>
      <c r="F27" s="91" t="s">
        <v>418</v>
      </c>
      <c r="H27"/>
      <c r="I27"/>
      <c r="J27"/>
    </row>
    <row r="28" spans="1:11" ht="24.95" customHeight="1">
      <c r="A28" s="8" t="s">
        <v>138</v>
      </c>
      <c r="B28" s="263"/>
      <c r="C28" s="9">
        <v>1183000000</v>
      </c>
      <c r="D28" s="264"/>
      <c r="E28" s="8" t="s">
        <v>277</v>
      </c>
      <c r="F28" s="2" t="s">
        <v>419</v>
      </c>
      <c r="H28"/>
      <c r="I28"/>
      <c r="J28"/>
    </row>
    <row r="29" spans="1:11" ht="24.95" customHeight="1">
      <c r="A29" s="85" t="s">
        <v>430</v>
      </c>
      <c r="B29" s="263"/>
      <c r="C29" s="9">
        <v>3447599440</v>
      </c>
      <c r="D29" s="264"/>
      <c r="E29" s="3"/>
      <c r="F29" s="92" t="s">
        <v>411</v>
      </c>
    </row>
    <row r="30" spans="1:11" ht="24.95" customHeight="1">
      <c r="A30" s="37" t="s">
        <v>431</v>
      </c>
      <c r="B30" s="239"/>
      <c r="C30" s="4">
        <v>4641530647</v>
      </c>
      <c r="D30" s="265"/>
      <c r="E30" s="3" t="s">
        <v>277</v>
      </c>
      <c r="F30" s="2" t="s">
        <v>412</v>
      </c>
    </row>
    <row r="31" spans="1:11" ht="24.95" customHeight="1">
      <c r="A31" s="3" t="s">
        <v>198</v>
      </c>
      <c r="B31" s="234" t="s">
        <v>72</v>
      </c>
      <c r="C31" s="4">
        <v>1447905440</v>
      </c>
      <c r="D31" s="236">
        <f>C31+C32</f>
        <v>6163903223</v>
      </c>
      <c r="E31" s="3" t="s">
        <v>283</v>
      </c>
      <c r="F31" s="2" t="s">
        <v>413</v>
      </c>
    </row>
    <row r="32" spans="1:11" ht="24.95" customHeight="1">
      <c r="A32" s="3" t="s">
        <v>83</v>
      </c>
      <c r="B32" s="239"/>
      <c r="C32" s="4">
        <v>4715997783</v>
      </c>
      <c r="D32" s="265"/>
      <c r="E32" s="3" t="s">
        <v>41</v>
      </c>
      <c r="F32" s="2" t="s">
        <v>411</v>
      </c>
    </row>
    <row r="33" spans="1:10" ht="24.95" customHeight="1">
      <c r="A33" s="3" t="s">
        <v>139</v>
      </c>
      <c r="B33" s="234" t="s">
        <v>432</v>
      </c>
      <c r="C33" s="4">
        <v>1558797921</v>
      </c>
      <c r="D33" s="236">
        <f>C33+C34+C35</f>
        <v>4928272781</v>
      </c>
      <c r="E33" s="3" t="s">
        <v>277</v>
      </c>
      <c r="F33" s="2" t="s">
        <v>411</v>
      </c>
    </row>
    <row r="34" spans="1:10" ht="24.95" customHeight="1">
      <c r="A34" s="85" t="s">
        <v>430</v>
      </c>
      <c r="B34" s="281"/>
      <c r="C34" s="9">
        <v>869474860</v>
      </c>
      <c r="D34" s="289"/>
      <c r="E34" s="3"/>
      <c r="F34" s="92" t="s">
        <v>411</v>
      </c>
    </row>
    <row r="35" spans="1:10" ht="24.95" customHeight="1">
      <c r="A35" s="93" t="s">
        <v>433</v>
      </c>
      <c r="B35" s="239"/>
      <c r="C35" s="4">
        <v>2500000000</v>
      </c>
      <c r="D35" s="265"/>
      <c r="E35" s="3" t="s">
        <v>277</v>
      </c>
      <c r="F35" s="94" t="s">
        <v>412</v>
      </c>
    </row>
    <row r="36" spans="1:10" ht="24.95" customHeight="1">
      <c r="A36" s="3" t="s">
        <v>434</v>
      </c>
      <c r="B36" s="234" t="s">
        <v>114</v>
      </c>
      <c r="C36" s="4">
        <v>1783580000</v>
      </c>
      <c r="D36" s="236">
        <f>SUM(C36:C37)</f>
        <v>3514935023</v>
      </c>
      <c r="E36" s="3" t="s">
        <v>289</v>
      </c>
      <c r="F36" s="2" t="s">
        <v>414</v>
      </c>
    </row>
    <row r="37" spans="1:10" ht="24.95" customHeight="1">
      <c r="A37" s="3" t="s">
        <v>435</v>
      </c>
      <c r="B37" s="238"/>
      <c r="C37" s="4">
        <v>1731355023</v>
      </c>
      <c r="D37" s="237"/>
      <c r="E37" s="3" t="s">
        <v>436</v>
      </c>
      <c r="F37" s="2" t="s">
        <v>411</v>
      </c>
    </row>
    <row r="38" spans="1:10" ht="24.95" customHeight="1">
      <c r="A38" s="3" t="s">
        <v>136</v>
      </c>
      <c r="B38" s="3" t="s">
        <v>61</v>
      </c>
      <c r="C38" s="4">
        <v>510000000</v>
      </c>
      <c r="D38" s="4">
        <f t="shared" ref="D38:D50" si="0">C38</f>
        <v>510000000</v>
      </c>
      <c r="E38" s="3" t="s">
        <v>277</v>
      </c>
      <c r="F38" s="2" t="s">
        <v>411</v>
      </c>
      <c r="G38" s="7"/>
    </row>
    <row r="39" spans="1:10" ht="24.95" customHeight="1">
      <c r="A39" s="41" t="s">
        <v>200</v>
      </c>
      <c r="B39" s="8" t="s">
        <v>105</v>
      </c>
      <c r="C39" s="9">
        <v>2367968441</v>
      </c>
      <c r="D39" s="9">
        <f>C39</f>
        <v>2367968441</v>
      </c>
      <c r="E39" s="8" t="s">
        <v>7</v>
      </c>
      <c r="F39" s="91" t="s">
        <v>418</v>
      </c>
      <c r="H39"/>
      <c r="I39"/>
      <c r="J39"/>
    </row>
    <row r="40" spans="1:10" ht="24.95" customHeight="1">
      <c r="A40" s="3" t="s">
        <v>437</v>
      </c>
      <c r="B40" s="234" t="s">
        <v>166</v>
      </c>
      <c r="C40" s="4">
        <v>21994000000</v>
      </c>
      <c r="D40" s="236">
        <f>SUM(C40:C42)</f>
        <v>59990983730</v>
      </c>
      <c r="E40" s="8" t="s">
        <v>438</v>
      </c>
      <c r="F40" s="95" t="s">
        <v>411</v>
      </c>
      <c r="H40"/>
      <c r="I40"/>
      <c r="J40"/>
    </row>
    <row r="41" spans="1:10" ht="24.95" customHeight="1">
      <c r="A41" s="8" t="s">
        <v>248</v>
      </c>
      <c r="B41" s="235"/>
      <c r="C41" s="9">
        <v>14996983730</v>
      </c>
      <c r="D41" s="257"/>
      <c r="E41" s="8" t="s">
        <v>305</v>
      </c>
      <c r="F41" s="24" t="s">
        <v>420</v>
      </c>
      <c r="H41"/>
      <c r="I41"/>
      <c r="J41"/>
    </row>
    <row r="42" spans="1:10" ht="24.95" customHeight="1">
      <c r="A42" s="8" t="s">
        <v>178</v>
      </c>
      <c r="B42" s="238"/>
      <c r="C42" s="9">
        <v>23000000000</v>
      </c>
      <c r="D42" s="237"/>
      <c r="E42" s="8" t="s">
        <v>306</v>
      </c>
      <c r="F42" s="30" t="s">
        <v>420</v>
      </c>
      <c r="H42"/>
      <c r="I42"/>
      <c r="J42"/>
    </row>
    <row r="43" spans="1:10" ht="24.95" customHeight="1">
      <c r="A43" s="96" t="s">
        <v>439</v>
      </c>
      <c r="B43" s="96" t="s">
        <v>84</v>
      </c>
      <c r="C43" s="97">
        <v>23021806428</v>
      </c>
      <c r="D43" s="4">
        <f t="shared" si="0"/>
        <v>23021806428</v>
      </c>
      <c r="E43" s="3" t="s">
        <v>277</v>
      </c>
      <c r="F43" s="2" t="s">
        <v>413</v>
      </c>
    </row>
    <row r="44" spans="1:10" ht="24.95" customHeight="1">
      <c r="A44" s="8" t="s">
        <v>440</v>
      </c>
      <c r="B44" s="290" t="s">
        <v>441</v>
      </c>
      <c r="C44" s="97">
        <v>5805100000</v>
      </c>
      <c r="D44" s="236">
        <f>SUM(C44:C47)</f>
        <v>17646699520</v>
      </c>
      <c r="E44" s="3"/>
      <c r="F44" s="2" t="s">
        <v>412</v>
      </c>
    </row>
    <row r="45" spans="1:10" ht="24.95" customHeight="1">
      <c r="A45" s="8" t="s">
        <v>301</v>
      </c>
      <c r="B45" s="291"/>
      <c r="C45" s="9">
        <v>4144980000</v>
      </c>
      <c r="D45" s="257"/>
      <c r="E45" s="8" t="s">
        <v>302</v>
      </c>
      <c r="F45" s="2" t="s">
        <v>412</v>
      </c>
      <c r="H45"/>
      <c r="I45"/>
      <c r="J45"/>
    </row>
    <row r="46" spans="1:10" ht="24.95" customHeight="1">
      <c r="A46" s="8" t="s">
        <v>442</v>
      </c>
      <c r="B46" s="291"/>
      <c r="C46" s="9">
        <v>4015119520</v>
      </c>
      <c r="D46" s="257"/>
      <c r="E46" s="8" t="s">
        <v>300</v>
      </c>
      <c r="F46" s="2" t="s">
        <v>412</v>
      </c>
      <c r="H46"/>
      <c r="I46"/>
      <c r="J46"/>
    </row>
    <row r="47" spans="1:10" ht="24.95" customHeight="1">
      <c r="A47" s="8" t="s">
        <v>225</v>
      </c>
      <c r="B47" s="239"/>
      <c r="C47" s="9">
        <v>3681500000</v>
      </c>
      <c r="D47" s="237"/>
      <c r="E47" s="3"/>
      <c r="F47" s="2" t="s">
        <v>412</v>
      </c>
    </row>
    <row r="48" spans="1:10" ht="24.95" customHeight="1">
      <c r="A48" s="98" t="s">
        <v>443</v>
      </c>
      <c r="B48" s="96" t="s">
        <v>124</v>
      </c>
      <c r="C48" s="97">
        <v>12365029950</v>
      </c>
      <c r="D48" s="4">
        <f t="shared" si="0"/>
        <v>12365029950</v>
      </c>
      <c r="E48" s="3" t="s">
        <v>277</v>
      </c>
      <c r="F48" s="2" t="s">
        <v>416</v>
      </c>
    </row>
    <row r="49" spans="1:6" ht="24.95" customHeight="1">
      <c r="A49" s="98" t="s">
        <v>444</v>
      </c>
      <c r="B49" s="292" t="s">
        <v>445</v>
      </c>
      <c r="C49" s="97">
        <v>1967834043</v>
      </c>
      <c r="D49" s="4">
        <f t="shared" si="0"/>
        <v>1967834043</v>
      </c>
      <c r="E49" s="3" t="s">
        <v>446</v>
      </c>
      <c r="F49" s="95" t="s">
        <v>412</v>
      </c>
    </row>
    <row r="50" spans="1:6" ht="24.95" customHeight="1">
      <c r="A50" s="99" t="s">
        <v>433</v>
      </c>
      <c r="B50" s="239"/>
      <c r="C50" s="100">
        <v>11356382979</v>
      </c>
      <c r="D50" s="4">
        <f t="shared" si="0"/>
        <v>11356382979</v>
      </c>
      <c r="E50" s="3" t="s">
        <v>298</v>
      </c>
      <c r="F50" s="94" t="s">
        <v>412</v>
      </c>
    </row>
    <row r="51" spans="1:6" ht="24.95" customHeight="1">
      <c r="A51" s="21"/>
      <c r="B51" s="21"/>
      <c r="C51" s="22"/>
      <c r="D51" s="22"/>
      <c r="E51" s="21"/>
    </row>
    <row r="52" spans="1:6">
      <c r="A52" s="101"/>
      <c r="B52" s="101"/>
      <c r="C52" s="102">
        <f>SUM(C4:C50)</f>
        <v>217209416779</v>
      </c>
      <c r="D52" s="102"/>
      <c r="E52" s="101"/>
    </row>
    <row r="53" spans="1:6">
      <c r="A53" s="101"/>
      <c r="B53" s="101"/>
      <c r="C53" s="101"/>
      <c r="D53" s="101"/>
      <c r="E53" s="101"/>
    </row>
    <row r="54" spans="1:6">
      <c r="A54" s="101"/>
      <c r="B54" s="101"/>
      <c r="C54" s="101"/>
      <c r="D54" s="101"/>
      <c r="E54" s="101"/>
    </row>
    <row r="55" spans="1:6">
      <c r="A55" s="101"/>
      <c r="B55" s="101"/>
      <c r="C55" s="101"/>
      <c r="D55" s="101"/>
      <c r="E55" s="101"/>
    </row>
    <row r="61" spans="1:6">
      <c r="C61" s="7"/>
    </row>
  </sheetData>
  <autoFilter ref="A3:E3">
    <sortState ref="A2:E34">
      <sortCondition descending="1" ref="B1"/>
    </sortState>
  </autoFilter>
  <mergeCells count="18">
    <mergeCell ref="B40:B42"/>
    <mergeCell ref="D40:D42"/>
    <mergeCell ref="B44:B47"/>
    <mergeCell ref="D44:D47"/>
    <mergeCell ref="B49:B50"/>
    <mergeCell ref="B31:B32"/>
    <mergeCell ref="D31:D32"/>
    <mergeCell ref="B33:B35"/>
    <mergeCell ref="D33:D35"/>
    <mergeCell ref="B36:B37"/>
    <mergeCell ref="D36:D37"/>
    <mergeCell ref="B25:B30"/>
    <mergeCell ref="D25:D30"/>
    <mergeCell ref="A1:E1"/>
    <mergeCell ref="B4:B19"/>
    <mergeCell ref="D4:D19"/>
    <mergeCell ref="B20:B24"/>
    <mergeCell ref="D20:D24"/>
  </mergeCells>
  <phoneticPr fontId="3" type="noConversion"/>
  <pageMargins left="0.70866141732283472" right="0.70866141732283472" top="0.94488188976377963" bottom="0.74803149606299213" header="0.31496062992125984" footer="0.31496062992125984"/>
  <pageSetup paperSize="8" scale="93" orientation="portrait" r:id="rId1"/>
  <colBreaks count="1" manualBreakCount="1">
    <brk id="6" max="4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W26"/>
  <sheetViews>
    <sheetView zoomScaleNormal="100" workbookViewId="0">
      <pane ySplit="5" topLeftCell="A6" activePane="bottomLeft" state="frozen"/>
      <selection pane="bottomLeft" activeCell="I7" sqref="I7"/>
    </sheetView>
  </sheetViews>
  <sheetFormatPr defaultRowHeight="16.5"/>
  <cols>
    <col min="1" max="1" width="14.375" hidden="1" customWidth="1"/>
    <col min="2" max="2" width="32.75" customWidth="1"/>
    <col min="3" max="3" width="14.75" style="103" bestFit="1" customWidth="1"/>
    <col min="4" max="4" width="13.25" style="103" customWidth="1"/>
    <col min="5" max="5" width="12.625" bestFit="1" customWidth="1"/>
    <col min="6" max="6" width="8.125" bestFit="1" customWidth="1"/>
    <col min="7" max="7" width="8.5" bestFit="1" customWidth="1"/>
    <col min="8" max="8" width="4.125" style="104" customWidth="1"/>
    <col min="9" max="9" width="14.875" customWidth="1"/>
    <col min="10" max="10" width="13.5" bestFit="1" customWidth="1"/>
    <col min="11" max="11" width="14" customWidth="1"/>
    <col min="12" max="12" width="10.625" bestFit="1" customWidth="1"/>
    <col min="13" max="13" width="13.875" bestFit="1" customWidth="1"/>
    <col min="14" max="14" width="16.375" bestFit="1" customWidth="1"/>
    <col min="15" max="15" width="18.5" bestFit="1" customWidth="1"/>
    <col min="16" max="16" width="14.125" customWidth="1"/>
  </cols>
  <sheetData>
    <row r="1" spans="1:23" ht="25.5" customHeight="1">
      <c r="B1" s="275" t="s">
        <v>581</v>
      </c>
      <c r="C1" s="275"/>
      <c r="D1" s="275"/>
      <c r="E1" s="275"/>
      <c r="F1" s="275"/>
      <c r="G1" s="275"/>
    </row>
    <row r="2" spans="1:23">
      <c r="B2" t="s">
        <v>585</v>
      </c>
      <c r="F2" t="s">
        <v>583</v>
      </c>
    </row>
    <row r="3" spans="1:23">
      <c r="F3" s="301" t="s">
        <v>447</v>
      </c>
      <c r="G3" s="301"/>
    </row>
    <row r="4" spans="1:23" ht="16.5" customHeight="1">
      <c r="A4" s="302" t="s">
        <v>448</v>
      </c>
      <c r="B4" s="303" t="s">
        <v>449</v>
      </c>
      <c r="C4" s="305" t="s">
        <v>450</v>
      </c>
      <c r="D4" s="307" t="s">
        <v>451</v>
      </c>
      <c r="E4" s="308" t="s">
        <v>452</v>
      </c>
      <c r="F4" s="308" t="s">
        <v>453</v>
      </c>
      <c r="G4" s="308" t="s">
        <v>454</v>
      </c>
    </row>
    <row r="5" spans="1:23">
      <c r="A5" s="302"/>
      <c r="B5" s="304"/>
      <c r="C5" s="306"/>
      <c r="D5" s="306"/>
      <c r="E5" s="309"/>
      <c r="F5" s="309"/>
      <c r="G5" s="309"/>
    </row>
    <row r="6" spans="1:23" ht="24.95" customHeight="1">
      <c r="A6" s="105"/>
      <c r="B6" s="106" t="s">
        <v>455</v>
      </c>
      <c r="C6" s="107">
        <v>119.99988</v>
      </c>
      <c r="D6" s="107">
        <v>119.99988</v>
      </c>
      <c r="E6" s="108">
        <v>42417</v>
      </c>
      <c r="F6" s="109" t="s">
        <v>456</v>
      </c>
      <c r="G6" s="293" t="s">
        <v>457</v>
      </c>
    </row>
    <row r="7" spans="1:23" ht="24.95" customHeight="1">
      <c r="A7" s="110" t="s">
        <v>458</v>
      </c>
      <c r="B7" s="106" t="s">
        <v>459</v>
      </c>
      <c r="C7" s="111">
        <f>480+650</f>
        <v>1130</v>
      </c>
      <c r="D7" s="111">
        <v>480</v>
      </c>
      <c r="E7" s="108">
        <v>42163</v>
      </c>
      <c r="F7" s="112" t="s">
        <v>456</v>
      </c>
      <c r="G7" s="294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</row>
    <row r="8" spans="1:23" ht="24.95" customHeight="1">
      <c r="A8" s="114"/>
      <c r="B8" s="106" t="s">
        <v>460</v>
      </c>
      <c r="C8" s="107">
        <v>64.285714279999993</v>
      </c>
      <c r="D8" s="107">
        <v>64.285714279999993</v>
      </c>
      <c r="E8" s="108">
        <v>42214</v>
      </c>
      <c r="F8" s="109" t="s">
        <v>456</v>
      </c>
      <c r="G8" s="294"/>
      <c r="I8" s="113"/>
      <c r="J8" s="113"/>
      <c r="K8" s="113"/>
      <c r="L8" s="113"/>
      <c r="M8" s="113"/>
      <c r="N8" s="113"/>
      <c r="O8" s="113"/>
      <c r="P8" s="113"/>
      <c r="Q8" s="113"/>
    </row>
    <row r="9" spans="1:23" ht="24.95" customHeight="1">
      <c r="A9" s="114" t="s">
        <v>461</v>
      </c>
      <c r="B9" s="115" t="s">
        <v>462</v>
      </c>
      <c r="C9" s="107">
        <v>312.48</v>
      </c>
      <c r="D9" s="107">
        <v>312.48</v>
      </c>
      <c r="E9" s="116">
        <v>41488</v>
      </c>
      <c r="F9" s="109" t="s">
        <v>463</v>
      </c>
      <c r="G9" s="294"/>
      <c r="I9" s="113"/>
      <c r="J9" s="113"/>
      <c r="K9" s="113"/>
      <c r="L9" s="113"/>
      <c r="M9" s="113"/>
      <c r="N9" s="113"/>
      <c r="O9" s="113"/>
      <c r="P9" s="113"/>
      <c r="Q9" s="113"/>
      <c r="T9" s="117"/>
      <c r="U9" s="117"/>
      <c r="V9" s="117"/>
      <c r="W9" s="117"/>
    </row>
    <row r="10" spans="1:23" ht="24.95" customHeight="1">
      <c r="A10" s="114"/>
      <c r="B10" s="118" t="s">
        <v>464</v>
      </c>
      <c r="C10" s="119">
        <v>149.9</v>
      </c>
      <c r="D10" s="119">
        <v>149.9</v>
      </c>
      <c r="E10" s="108">
        <v>42352</v>
      </c>
      <c r="F10" s="112" t="s">
        <v>456</v>
      </c>
      <c r="G10" s="294"/>
    </row>
    <row r="11" spans="1:23" s="104" customFormat="1" ht="24.95" customHeight="1">
      <c r="A11" s="120"/>
      <c r="B11" s="106" t="s">
        <v>465</v>
      </c>
      <c r="C11" s="107">
        <v>50.007424999999998</v>
      </c>
      <c r="D11" s="107">
        <v>50.007424999999998</v>
      </c>
      <c r="E11" s="108">
        <v>42282</v>
      </c>
      <c r="F11" s="112" t="s">
        <v>466</v>
      </c>
      <c r="G11" s="294"/>
      <c r="I11" t="s">
        <v>467</v>
      </c>
      <c r="J11" t="s">
        <v>468</v>
      </c>
      <c r="K11"/>
      <c r="L11"/>
      <c r="M11"/>
      <c r="N11"/>
      <c r="O11"/>
      <c r="P11"/>
      <c r="Q11"/>
      <c r="R11" s="113"/>
      <c r="S11" s="113"/>
      <c r="T11" s="113"/>
      <c r="U11" s="113"/>
      <c r="V11" s="113"/>
      <c r="W11" s="113"/>
    </row>
    <row r="12" spans="1:23" s="104" customFormat="1" ht="24.95" customHeight="1">
      <c r="A12" s="121"/>
      <c r="B12" s="122" t="s">
        <v>469</v>
      </c>
      <c r="C12" s="107">
        <v>212.1</v>
      </c>
      <c r="D12" s="107">
        <v>212.1</v>
      </c>
      <c r="E12" s="108">
        <v>42586</v>
      </c>
      <c r="F12" s="112" t="s">
        <v>456</v>
      </c>
      <c r="G12" s="295"/>
      <c r="I12"/>
      <c r="J12"/>
      <c r="K12"/>
      <c r="L12"/>
      <c r="M12"/>
      <c r="N12"/>
      <c r="O12"/>
      <c r="P12"/>
      <c r="Q12"/>
      <c r="R12" s="113"/>
      <c r="S12" s="113"/>
      <c r="T12" s="113"/>
      <c r="U12" s="113"/>
      <c r="V12" s="113"/>
      <c r="W12" s="113"/>
    </row>
    <row r="13" spans="1:23" s="104" customFormat="1" ht="24.95" customHeight="1">
      <c r="A13" s="121"/>
      <c r="B13" s="123" t="s">
        <v>470</v>
      </c>
      <c r="C13" s="107">
        <v>30</v>
      </c>
      <c r="D13" s="107">
        <v>30</v>
      </c>
      <c r="E13" s="108">
        <v>42605</v>
      </c>
      <c r="F13" s="112" t="s">
        <v>466</v>
      </c>
      <c r="G13" s="295"/>
      <c r="I13"/>
      <c r="J13"/>
      <c r="K13"/>
      <c r="L13"/>
      <c r="M13"/>
      <c r="N13"/>
      <c r="O13"/>
      <c r="P13"/>
      <c r="Q13"/>
      <c r="R13" s="113"/>
      <c r="S13" s="113"/>
      <c r="T13" s="113"/>
      <c r="U13" s="113"/>
      <c r="V13" s="113"/>
      <c r="W13" s="113"/>
    </row>
    <row r="14" spans="1:23" s="104" customFormat="1" ht="24.95" customHeight="1">
      <c r="A14" s="121"/>
      <c r="B14" s="106" t="s">
        <v>471</v>
      </c>
      <c r="C14" s="107">
        <v>200</v>
      </c>
      <c r="D14" s="107">
        <v>200</v>
      </c>
      <c r="E14" s="108">
        <v>42720</v>
      </c>
      <c r="F14" s="112" t="s">
        <v>456</v>
      </c>
      <c r="G14" s="296"/>
      <c r="I14"/>
      <c r="J14"/>
      <c r="K14"/>
      <c r="L14"/>
      <c r="M14"/>
      <c r="N14"/>
      <c r="O14"/>
      <c r="P14"/>
      <c r="Q14"/>
      <c r="R14" s="113"/>
      <c r="S14" s="113"/>
      <c r="T14" s="113"/>
      <c r="U14" s="113"/>
      <c r="V14" s="113"/>
      <c r="W14" s="113"/>
    </row>
    <row r="15" spans="1:23" s="131" customFormat="1" ht="24.95" customHeight="1">
      <c r="A15" s="124"/>
      <c r="B15" s="125"/>
      <c r="C15" s="126"/>
      <c r="D15" s="127">
        <f>SUM(D6:D14)</f>
        <v>1618.77301928</v>
      </c>
      <c r="E15" s="128"/>
      <c r="F15" s="129"/>
      <c r="G15" s="130"/>
      <c r="I15" s="48"/>
      <c r="J15" s="48"/>
      <c r="K15" s="48"/>
      <c r="L15" s="48"/>
      <c r="M15" s="48"/>
      <c r="N15" s="48"/>
      <c r="O15" s="48"/>
      <c r="P15" s="48"/>
      <c r="Q15" s="48"/>
      <c r="R15" s="132"/>
      <c r="S15" s="132"/>
      <c r="T15" s="132"/>
      <c r="U15" s="132"/>
      <c r="V15" s="132"/>
      <c r="W15" s="132"/>
    </row>
    <row r="16" spans="1:23" ht="24.95" customHeight="1">
      <c r="A16" s="114"/>
      <c r="B16" s="133" t="s">
        <v>472</v>
      </c>
      <c r="C16" s="134">
        <v>169.3</v>
      </c>
      <c r="D16" s="134">
        <v>169.3</v>
      </c>
      <c r="E16" s="135">
        <v>42255</v>
      </c>
      <c r="F16" s="136" t="s">
        <v>473</v>
      </c>
      <c r="G16" s="297" t="s">
        <v>474</v>
      </c>
      <c r="I16" s="113"/>
      <c r="J16" s="113"/>
      <c r="K16" s="113"/>
      <c r="L16" s="113"/>
      <c r="M16" s="113"/>
      <c r="N16" s="113"/>
      <c r="O16" s="113"/>
      <c r="Q16" s="113"/>
      <c r="T16" s="117"/>
      <c r="U16" s="117"/>
      <c r="V16" s="117"/>
      <c r="W16" s="117"/>
    </row>
    <row r="17" spans="1:23" ht="24.95" customHeight="1">
      <c r="A17" s="114"/>
      <c r="B17" s="133" t="s">
        <v>475</v>
      </c>
      <c r="C17" s="134">
        <v>325.5</v>
      </c>
      <c r="D17" s="134">
        <v>325.5</v>
      </c>
      <c r="E17" s="135">
        <v>41912</v>
      </c>
      <c r="F17" s="137" t="s">
        <v>476</v>
      </c>
      <c r="G17" s="298"/>
      <c r="I17" s="113"/>
      <c r="J17" s="113"/>
      <c r="K17" s="113"/>
      <c r="L17" s="113"/>
      <c r="M17" s="113"/>
      <c r="N17" s="113"/>
      <c r="O17" s="113"/>
      <c r="Q17" s="113"/>
      <c r="T17" s="117"/>
      <c r="U17" s="117"/>
      <c r="V17" s="117"/>
      <c r="W17" s="117"/>
    </row>
    <row r="18" spans="1:23" ht="24.95" customHeight="1">
      <c r="A18" s="114"/>
      <c r="B18" s="133" t="s">
        <v>477</v>
      </c>
      <c r="C18" s="134">
        <v>413.2</v>
      </c>
      <c r="D18" s="134">
        <v>413.2</v>
      </c>
      <c r="E18" s="135">
        <v>42523</v>
      </c>
      <c r="F18" s="137" t="s">
        <v>476</v>
      </c>
      <c r="G18" s="298"/>
      <c r="I18" s="113"/>
      <c r="J18" s="113"/>
      <c r="K18" s="113"/>
      <c r="L18" s="113"/>
      <c r="M18" s="113"/>
      <c r="N18" s="113"/>
      <c r="O18" s="113"/>
      <c r="Q18" s="113"/>
      <c r="T18" s="117"/>
      <c r="U18" s="117"/>
      <c r="V18" s="117"/>
      <c r="W18" s="117"/>
    </row>
    <row r="19" spans="1:23" s="113" customFormat="1" ht="24.95" customHeight="1">
      <c r="A19" s="114"/>
      <c r="B19" s="138" t="s">
        <v>478</v>
      </c>
      <c r="C19" s="134">
        <v>100</v>
      </c>
      <c r="D19" s="134">
        <v>100</v>
      </c>
      <c r="E19" s="135">
        <v>42278</v>
      </c>
      <c r="F19" s="137" t="s">
        <v>476</v>
      </c>
      <c r="G19" s="299"/>
      <c r="H19" s="104"/>
      <c r="I19"/>
      <c r="J19"/>
      <c r="K19"/>
      <c r="L19"/>
      <c r="M19"/>
      <c r="N19"/>
      <c r="O19"/>
      <c r="P19"/>
      <c r="Q19"/>
      <c r="R19" s="117"/>
      <c r="S19" s="117"/>
      <c r="T19"/>
      <c r="U19"/>
      <c r="V19"/>
      <c r="W19"/>
    </row>
    <row r="20" spans="1:23" s="113" customFormat="1" ht="24.95" customHeight="1">
      <c r="A20" s="139"/>
      <c r="B20" s="140" t="s">
        <v>252</v>
      </c>
      <c r="C20" s="134">
        <v>170.3</v>
      </c>
      <c r="D20" s="134">
        <v>170.3</v>
      </c>
      <c r="E20" s="135">
        <v>42622</v>
      </c>
      <c r="F20" s="136" t="s">
        <v>476</v>
      </c>
      <c r="G20" s="300"/>
      <c r="H20" s="104"/>
      <c r="I20"/>
      <c r="J20"/>
      <c r="K20"/>
      <c r="L20"/>
      <c r="M20"/>
      <c r="N20"/>
      <c r="O20"/>
      <c r="P20"/>
      <c r="Q20"/>
      <c r="R20" s="117"/>
      <c r="S20" s="117"/>
      <c r="T20"/>
      <c r="U20"/>
      <c r="V20"/>
      <c r="W20"/>
    </row>
    <row r="21" spans="1:23" ht="27" customHeight="1">
      <c r="B21" s="113"/>
      <c r="D21" s="141">
        <f>SUM(D16:D20)</f>
        <v>1178.3</v>
      </c>
    </row>
    <row r="22" spans="1:23" s="103" customFormat="1">
      <c r="A22"/>
      <c r="B22" s="113"/>
      <c r="E22"/>
      <c r="F22"/>
      <c r="G22"/>
      <c r="H22" s="104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</row>
    <row r="23" spans="1:23" s="103" customFormat="1">
      <c r="A23"/>
      <c r="B23" s="113"/>
      <c r="E23"/>
      <c r="F23"/>
      <c r="G23"/>
      <c r="H23" s="104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</row>
    <row r="24" spans="1:23" s="103" customFormat="1">
      <c r="A24"/>
      <c r="B24" s="113"/>
      <c r="E24"/>
      <c r="F24"/>
      <c r="G24"/>
      <c r="H24" s="10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</row>
    <row r="25" spans="1:23" s="103" customFormat="1">
      <c r="A25"/>
      <c r="B25" s="113"/>
      <c r="E25"/>
      <c r="F25"/>
      <c r="G25"/>
      <c r="H25" s="104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</row>
    <row r="26" spans="1:23" s="103" customFormat="1">
      <c r="A26"/>
      <c r="B26" s="113"/>
      <c r="E26"/>
      <c r="F26"/>
      <c r="G26"/>
      <c r="H26" s="104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</row>
  </sheetData>
  <mergeCells count="11">
    <mergeCell ref="B1:G1"/>
    <mergeCell ref="G6:G14"/>
    <mergeCell ref="G16:G20"/>
    <mergeCell ref="F3:G3"/>
    <mergeCell ref="A4:A5"/>
    <mergeCell ref="B4:B5"/>
    <mergeCell ref="C4:C5"/>
    <mergeCell ref="D4:D5"/>
    <mergeCell ref="E4:E5"/>
    <mergeCell ref="F4:F5"/>
    <mergeCell ref="G4:G5"/>
  </mergeCells>
  <phoneticPr fontId="3" type="noConversion"/>
  <pageMargins left="0.7" right="0.7" top="0.75" bottom="0.75" header="0.3" footer="0.3"/>
  <pageSetup paperSize="9" scale="8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86AC0"/>
  </sheetPr>
  <dimension ref="A1:K69"/>
  <sheetViews>
    <sheetView tabSelected="1" zoomScaleNormal="100" workbookViewId="0">
      <pane ySplit="3" topLeftCell="A4" activePane="bottomLeft" state="frozen"/>
      <selection pane="bottomLeft" activeCell="C8" sqref="C8"/>
    </sheetView>
  </sheetViews>
  <sheetFormatPr defaultRowHeight="16.5"/>
  <cols>
    <col min="1" max="1" width="40.25" customWidth="1"/>
    <col min="2" max="2" width="15.625" customWidth="1"/>
    <col min="3" max="3" width="16.75" customWidth="1"/>
    <col min="4" max="4" width="15.625" customWidth="1"/>
    <col min="5" max="6" width="15.625" hidden="1" customWidth="1"/>
    <col min="7" max="10" width="15.625" customWidth="1"/>
    <col min="11" max="11" width="20.625" customWidth="1"/>
  </cols>
  <sheetData>
    <row r="1" spans="1:11" ht="20.25">
      <c r="A1" s="275" t="s">
        <v>480</v>
      </c>
      <c r="B1" s="275"/>
      <c r="C1" s="275"/>
      <c r="D1" s="275"/>
      <c r="E1" s="275"/>
      <c r="F1" s="275"/>
      <c r="G1" s="275"/>
      <c r="H1" s="275"/>
      <c r="I1" s="275"/>
      <c r="J1" s="276"/>
    </row>
    <row r="2" spans="1:11">
      <c r="A2" t="s">
        <v>481</v>
      </c>
      <c r="J2" s="26" t="s">
        <v>482</v>
      </c>
    </row>
    <row r="3" spans="1:11" ht="24.95" customHeight="1">
      <c r="A3" s="310" t="s">
        <v>0</v>
      </c>
      <c r="B3" s="144" t="s">
        <v>483</v>
      </c>
      <c r="C3" s="144" t="s">
        <v>484</v>
      </c>
      <c r="D3" s="144" t="s">
        <v>485</v>
      </c>
      <c r="E3" s="145" t="s">
        <v>486</v>
      </c>
      <c r="F3" s="145" t="s">
        <v>487</v>
      </c>
      <c r="G3" s="311" t="s">
        <v>488</v>
      </c>
      <c r="H3" s="312"/>
      <c r="I3" s="312"/>
      <c r="J3" s="144" t="s">
        <v>489</v>
      </c>
    </row>
    <row r="4" spans="1:11" ht="24.95" customHeight="1">
      <c r="A4" s="227"/>
      <c r="B4" s="146" t="s">
        <v>490</v>
      </c>
      <c r="C4" s="147" t="s">
        <v>491</v>
      </c>
      <c r="D4" s="146" t="s">
        <v>492</v>
      </c>
      <c r="E4" s="145"/>
      <c r="F4" s="145"/>
      <c r="G4" s="145" t="s">
        <v>493</v>
      </c>
      <c r="H4" s="145" t="s">
        <v>494</v>
      </c>
      <c r="I4" s="145" t="s">
        <v>495</v>
      </c>
      <c r="J4" s="146" t="s">
        <v>496</v>
      </c>
    </row>
    <row r="5" spans="1:11" ht="24.95" customHeight="1">
      <c r="A5" s="3" t="s">
        <v>73</v>
      </c>
      <c r="B5" s="4">
        <v>18684718587</v>
      </c>
      <c r="C5" s="350" t="s">
        <v>586</v>
      </c>
      <c r="D5" s="4">
        <v>12375627510</v>
      </c>
      <c r="E5" s="4">
        <v>5600000000</v>
      </c>
      <c r="F5" s="4">
        <v>6775627510</v>
      </c>
      <c r="G5" s="4">
        <v>2400000000</v>
      </c>
      <c r="H5" s="4">
        <v>2907335776</v>
      </c>
      <c r="I5" s="4">
        <v>5307335776</v>
      </c>
      <c r="J5" s="142" t="e">
        <f>B5+C5-D5</f>
        <v>#VALUE!</v>
      </c>
    </row>
    <row r="6" spans="1:11" ht="24.95" customHeight="1">
      <c r="A6" s="8" t="s">
        <v>64</v>
      </c>
      <c r="B6" s="9">
        <v>4638622330</v>
      </c>
      <c r="C6" s="148"/>
      <c r="D6" s="9">
        <v>2144669408</v>
      </c>
      <c r="E6" s="9">
        <v>625000000</v>
      </c>
      <c r="F6" s="9">
        <v>1519669408</v>
      </c>
      <c r="G6" s="9">
        <v>292056074</v>
      </c>
      <c r="H6" s="9">
        <v>710232849</v>
      </c>
      <c r="I6" s="9">
        <v>1002288923</v>
      </c>
      <c r="J6" s="142">
        <f t="shared" ref="J6:J69" si="0">B6+C6-D6</f>
        <v>2493952922</v>
      </c>
    </row>
    <row r="7" spans="1:11" ht="24.95" customHeight="1">
      <c r="A7" s="8" t="s">
        <v>86</v>
      </c>
      <c r="B7" s="9">
        <v>1722263304</v>
      </c>
      <c r="C7" s="148"/>
      <c r="D7" s="9">
        <v>4568219</v>
      </c>
      <c r="E7" s="9">
        <v>0</v>
      </c>
      <c r="F7" s="9">
        <v>4568219</v>
      </c>
      <c r="G7" s="9">
        <v>0</v>
      </c>
      <c r="H7" s="9">
        <v>2175342</v>
      </c>
      <c r="I7" s="9">
        <v>2175342</v>
      </c>
      <c r="J7" s="142">
        <f t="shared" si="0"/>
        <v>1717695085</v>
      </c>
    </row>
    <row r="8" spans="1:11" ht="24.95" customHeight="1">
      <c r="A8" s="8" t="s">
        <v>43</v>
      </c>
      <c r="B8" s="9">
        <v>1666365000</v>
      </c>
      <c r="C8" s="148"/>
      <c r="D8" s="9">
        <v>1666000000</v>
      </c>
      <c r="E8" s="9">
        <v>1666000000</v>
      </c>
      <c r="F8" s="9">
        <v>0</v>
      </c>
      <c r="G8" s="9">
        <v>833000000</v>
      </c>
      <c r="H8" s="9">
        <v>0</v>
      </c>
      <c r="I8" s="9">
        <v>833000000</v>
      </c>
      <c r="J8" s="142">
        <f t="shared" si="0"/>
        <v>365000</v>
      </c>
    </row>
    <row r="9" spans="1:11" ht="24.95" customHeight="1">
      <c r="A9" s="8" t="s">
        <v>54</v>
      </c>
      <c r="B9" s="9">
        <v>4556406869</v>
      </c>
      <c r="C9" s="148"/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142">
        <f t="shared" si="0"/>
        <v>4556406869</v>
      </c>
    </row>
    <row r="10" spans="1:11" ht="24.95" customHeight="1">
      <c r="A10" s="8" t="s">
        <v>45</v>
      </c>
      <c r="B10" s="9">
        <v>33468744011</v>
      </c>
      <c r="C10" s="148">
        <v>208240211</v>
      </c>
      <c r="D10" s="9">
        <v>33676984222</v>
      </c>
      <c r="E10" s="9">
        <v>22389000000</v>
      </c>
      <c r="F10" s="9">
        <v>11287984222</v>
      </c>
      <c r="G10" s="9">
        <v>7222258065</v>
      </c>
      <c r="H10" s="9">
        <v>3645998461</v>
      </c>
      <c r="I10" s="9">
        <v>10868256526</v>
      </c>
      <c r="J10" s="142">
        <f t="shared" si="0"/>
        <v>0</v>
      </c>
      <c r="K10" t="s">
        <v>497</v>
      </c>
    </row>
    <row r="11" spans="1:11" ht="24.95" customHeight="1">
      <c r="A11" s="8" t="s">
        <v>29</v>
      </c>
      <c r="B11" s="9">
        <v>27602228098</v>
      </c>
      <c r="C11" s="148"/>
      <c r="D11" s="9">
        <v>27319000000</v>
      </c>
      <c r="E11" s="9">
        <v>19617000000</v>
      </c>
      <c r="F11" s="9">
        <v>7702000000</v>
      </c>
      <c r="G11" s="9">
        <v>9808500000</v>
      </c>
      <c r="H11" s="9">
        <v>3851000000</v>
      </c>
      <c r="I11" s="9">
        <v>13659500000</v>
      </c>
      <c r="J11" s="142">
        <f t="shared" si="0"/>
        <v>283228098</v>
      </c>
    </row>
    <row r="12" spans="1:11" ht="24.95" customHeight="1">
      <c r="A12" s="8" t="s">
        <v>37</v>
      </c>
      <c r="B12" s="9">
        <v>6871715989</v>
      </c>
      <c r="C12" s="148"/>
      <c r="D12" s="9">
        <v>6400000000</v>
      </c>
      <c r="E12" s="9">
        <v>6400000000</v>
      </c>
      <c r="F12" s="9">
        <v>0</v>
      </c>
      <c r="G12" s="9">
        <v>2615652174</v>
      </c>
      <c r="H12" s="9">
        <v>0</v>
      </c>
      <c r="I12" s="9">
        <v>2615652174</v>
      </c>
      <c r="J12" s="142">
        <f t="shared" si="0"/>
        <v>471715989</v>
      </c>
    </row>
    <row r="13" spans="1:11" ht="24.95" customHeight="1">
      <c r="A13" s="8" t="s">
        <v>177</v>
      </c>
      <c r="B13" s="149">
        <v>7000000194</v>
      </c>
      <c r="C13" s="148"/>
      <c r="D13" s="9">
        <v>12307781200</v>
      </c>
      <c r="E13" s="9">
        <v>8367730800</v>
      </c>
      <c r="F13" s="9">
        <v>3940050400</v>
      </c>
      <c r="G13" s="9">
        <v>2143798800</v>
      </c>
      <c r="H13" s="9">
        <v>1009434400</v>
      </c>
      <c r="I13" s="9">
        <v>3153233200</v>
      </c>
      <c r="J13" s="150">
        <f t="shared" si="0"/>
        <v>-5307781006</v>
      </c>
    </row>
    <row r="14" spans="1:11" ht="24.95" customHeight="1">
      <c r="A14" s="8" t="s">
        <v>78</v>
      </c>
      <c r="B14" s="9">
        <v>9314984081</v>
      </c>
      <c r="C14" s="148"/>
      <c r="D14" s="9">
        <v>8964600000</v>
      </c>
      <c r="E14" s="9">
        <v>8964600000</v>
      </c>
      <c r="F14" s="9">
        <v>0</v>
      </c>
      <c r="G14" s="9">
        <v>1605600000</v>
      </c>
      <c r="H14" s="9">
        <v>0</v>
      </c>
      <c r="I14" s="9">
        <v>1605600000</v>
      </c>
      <c r="J14" s="151">
        <f t="shared" si="0"/>
        <v>350384081</v>
      </c>
    </row>
    <row r="15" spans="1:11" ht="24.95" customHeight="1">
      <c r="A15" s="8" t="s">
        <v>88</v>
      </c>
      <c r="B15" s="9">
        <v>33242227115</v>
      </c>
      <c r="C15" s="148"/>
      <c r="D15" s="9">
        <v>27501873248</v>
      </c>
      <c r="E15" s="9">
        <v>20928000000</v>
      </c>
      <c r="F15" s="9">
        <v>6573873248</v>
      </c>
      <c r="G15" s="9">
        <v>1408000000</v>
      </c>
      <c r="H15" s="9">
        <v>269225969</v>
      </c>
      <c r="I15" s="9">
        <v>1677225969</v>
      </c>
      <c r="J15" s="151">
        <f t="shared" si="0"/>
        <v>5740353867</v>
      </c>
    </row>
    <row r="16" spans="1:11" ht="24.95" customHeight="1">
      <c r="A16" s="8" t="s">
        <v>61</v>
      </c>
      <c r="B16" s="9">
        <v>11080963617</v>
      </c>
      <c r="C16" s="148"/>
      <c r="D16" s="9">
        <v>10674834037</v>
      </c>
      <c r="E16" s="9">
        <v>6318000000</v>
      </c>
      <c r="F16" s="9">
        <v>4356834037</v>
      </c>
      <c r="G16" s="9">
        <v>1287000000</v>
      </c>
      <c r="H16" s="9">
        <v>886745580</v>
      </c>
      <c r="I16" s="9">
        <v>2173745580</v>
      </c>
      <c r="J16" s="151">
        <f t="shared" si="0"/>
        <v>406129580</v>
      </c>
    </row>
    <row r="17" spans="1:11" ht="24.95" customHeight="1">
      <c r="A17" s="8" t="s">
        <v>32</v>
      </c>
      <c r="B17" s="9">
        <v>47407512492</v>
      </c>
      <c r="C17" s="148"/>
      <c r="D17" s="9">
        <v>40184668067</v>
      </c>
      <c r="E17" s="9">
        <v>28014000000</v>
      </c>
      <c r="F17" s="9">
        <v>12170668067</v>
      </c>
      <c r="G17" s="9">
        <v>1518000000</v>
      </c>
      <c r="H17" s="9">
        <v>660548548</v>
      </c>
      <c r="I17" s="9">
        <v>2178548548</v>
      </c>
      <c r="J17" s="151">
        <f t="shared" si="0"/>
        <v>7222844425</v>
      </c>
    </row>
    <row r="18" spans="1:11" ht="24.95" customHeight="1">
      <c r="A18" s="8" t="s">
        <v>63</v>
      </c>
      <c r="B18" s="9">
        <v>14449466581</v>
      </c>
      <c r="C18" s="148"/>
      <c r="D18" s="9">
        <v>12018977708</v>
      </c>
      <c r="E18" s="9">
        <v>6603208882</v>
      </c>
      <c r="F18" s="9">
        <v>5415768826</v>
      </c>
      <c r="G18" s="9">
        <v>1065033691</v>
      </c>
      <c r="H18" s="9">
        <v>873511101</v>
      </c>
      <c r="I18" s="9">
        <v>1938544792</v>
      </c>
      <c r="J18" s="151">
        <f t="shared" si="0"/>
        <v>2430488873</v>
      </c>
    </row>
    <row r="19" spans="1:11" ht="24.95" customHeight="1">
      <c r="A19" s="8" t="s">
        <v>498</v>
      </c>
      <c r="B19" s="9">
        <v>21100620000</v>
      </c>
      <c r="C19" s="148"/>
      <c r="D19" s="9">
        <v>7083120000</v>
      </c>
      <c r="E19" s="9">
        <v>7083120000</v>
      </c>
      <c r="F19" s="9">
        <v>0</v>
      </c>
      <c r="G19" s="9">
        <v>991550578</v>
      </c>
      <c r="H19" s="9">
        <v>0</v>
      </c>
      <c r="I19" s="9">
        <v>991550578</v>
      </c>
      <c r="J19" s="151">
        <f t="shared" si="0"/>
        <v>14017500000</v>
      </c>
    </row>
    <row r="20" spans="1:11" ht="24.95" customHeight="1">
      <c r="A20" s="8" t="s">
        <v>256</v>
      </c>
      <c r="B20" s="149">
        <v>3500000000</v>
      </c>
      <c r="C20" s="148"/>
      <c r="D20" s="9">
        <v>3500000000</v>
      </c>
      <c r="E20" s="9">
        <v>0</v>
      </c>
      <c r="F20" s="9">
        <v>3500000000</v>
      </c>
      <c r="G20" s="9">
        <v>0</v>
      </c>
      <c r="H20" s="9">
        <v>261831192</v>
      </c>
      <c r="I20" s="9">
        <v>261831192</v>
      </c>
      <c r="J20" s="150">
        <f t="shared" si="0"/>
        <v>0</v>
      </c>
      <c r="K20" t="s">
        <v>499</v>
      </c>
    </row>
    <row r="21" spans="1:11" ht="24.95" customHeight="1">
      <c r="A21" s="8" t="s">
        <v>166</v>
      </c>
      <c r="B21" s="9">
        <v>20004506611</v>
      </c>
      <c r="C21" s="148"/>
      <c r="D21" s="9">
        <v>3948750000</v>
      </c>
      <c r="E21" s="9">
        <v>0</v>
      </c>
      <c r="F21" s="9">
        <v>3948750000</v>
      </c>
      <c r="G21" s="9">
        <v>0</v>
      </c>
      <c r="H21" s="9">
        <v>303750000</v>
      </c>
      <c r="I21" s="9">
        <v>303750000</v>
      </c>
      <c r="J21" s="151">
        <f t="shared" si="0"/>
        <v>16055756611</v>
      </c>
    </row>
    <row r="22" spans="1:11" ht="24.95" customHeight="1">
      <c r="A22" s="8" t="s">
        <v>208</v>
      </c>
      <c r="B22" s="9">
        <v>75399422680</v>
      </c>
      <c r="C22" s="148"/>
      <c r="D22" s="9">
        <v>51320145583</v>
      </c>
      <c r="E22" s="9">
        <v>43542095887</v>
      </c>
      <c r="F22" s="9">
        <v>7778049696</v>
      </c>
      <c r="G22" s="9">
        <v>6403249394</v>
      </c>
      <c r="H22" s="9">
        <v>1143830837</v>
      </c>
      <c r="I22" s="9">
        <v>7547080231</v>
      </c>
      <c r="J22" s="151">
        <f t="shared" si="0"/>
        <v>24079277097</v>
      </c>
    </row>
    <row r="23" spans="1:11" ht="24.95" customHeight="1">
      <c r="A23" s="8" t="s">
        <v>84</v>
      </c>
      <c r="B23" s="149">
        <v>1607516345</v>
      </c>
      <c r="C23" s="148"/>
      <c r="D23" s="9">
        <v>1408742540</v>
      </c>
      <c r="E23" s="9">
        <v>1408742540</v>
      </c>
      <c r="F23" s="9">
        <v>0</v>
      </c>
      <c r="G23" s="9">
        <v>85836150</v>
      </c>
      <c r="H23" s="9">
        <v>0</v>
      </c>
      <c r="I23" s="9">
        <v>85836150</v>
      </c>
      <c r="J23" s="150">
        <f t="shared" si="0"/>
        <v>198773805</v>
      </c>
      <c r="K23" t="s">
        <v>499</v>
      </c>
    </row>
    <row r="24" spans="1:11" ht="24.95" customHeight="1">
      <c r="A24" s="8" t="s">
        <v>287</v>
      </c>
      <c r="B24" s="9">
        <v>11072705138</v>
      </c>
      <c r="C24" s="148"/>
      <c r="D24" s="9">
        <v>10574000000</v>
      </c>
      <c r="E24" s="9">
        <v>6400000000</v>
      </c>
      <c r="F24" s="9">
        <v>4174000000</v>
      </c>
      <c r="G24" s="9">
        <v>4000000000</v>
      </c>
      <c r="H24" s="9">
        <v>2608750000</v>
      </c>
      <c r="I24" s="9">
        <v>6608750000</v>
      </c>
      <c r="J24" s="151">
        <f t="shared" si="0"/>
        <v>498705138</v>
      </c>
    </row>
    <row r="25" spans="1:11" ht="24.95" customHeight="1">
      <c r="A25" s="8" t="s">
        <v>500</v>
      </c>
      <c r="B25" s="9">
        <v>0</v>
      </c>
      <c r="C25" s="148"/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151">
        <f t="shared" si="0"/>
        <v>0</v>
      </c>
    </row>
    <row r="26" spans="1:11" ht="24.95" customHeight="1">
      <c r="A26" s="8" t="s">
        <v>128</v>
      </c>
      <c r="B26" s="9">
        <v>31992434000</v>
      </c>
      <c r="C26" s="148"/>
      <c r="D26" s="9">
        <v>28700000000</v>
      </c>
      <c r="E26" s="9">
        <v>21679990454</v>
      </c>
      <c r="F26" s="9">
        <v>7020009546</v>
      </c>
      <c r="G26" s="9">
        <v>7357462824</v>
      </c>
      <c r="H26" s="9">
        <v>2382356180</v>
      </c>
      <c r="I26" s="9">
        <v>9739819004</v>
      </c>
      <c r="J26" s="151">
        <f t="shared" si="0"/>
        <v>3292434000</v>
      </c>
    </row>
    <row r="27" spans="1:11" ht="24.95" customHeight="1">
      <c r="A27" s="8" t="s">
        <v>52</v>
      </c>
      <c r="B27" s="9">
        <v>611882244</v>
      </c>
      <c r="C27" s="148"/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151">
        <f t="shared" si="0"/>
        <v>611882244</v>
      </c>
    </row>
    <row r="28" spans="1:11" ht="24.95" customHeight="1">
      <c r="A28" s="8" t="s">
        <v>96</v>
      </c>
      <c r="B28" s="9">
        <v>3649999999</v>
      </c>
      <c r="C28" s="148"/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151">
        <f t="shared" si="0"/>
        <v>3649999999</v>
      </c>
    </row>
    <row r="29" spans="1:11" ht="24.95" customHeight="1">
      <c r="A29" s="8" t="s">
        <v>114</v>
      </c>
      <c r="B29" s="9">
        <v>1622149764</v>
      </c>
      <c r="C29" s="148"/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151">
        <f t="shared" si="0"/>
        <v>1622149764</v>
      </c>
    </row>
    <row r="30" spans="1:11" ht="24.95" customHeight="1">
      <c r="A30" s="8" t="s">
        <v>69</v>
      </c>
      <c r="B30" s="9">
        <v>548829827</v>
      </c>
      <c r="C30" s="148"/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151">
        <f t="shared" si="0"/>
        <v>548829827</v>
      </c>
    </row>
    <row r="31" spans="1:11" ht="24.95" customHeight="1">
      <c r="A31" s="8" t="s">
        <v>170</v>
      </c>
      <c r="B31" s="9">
        <v>26260274</v>
      </c>
      <c r="C31" s="148"/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151">
        <f t="shared" si="0"/>
        <v>26260274</v>
      </c>
    </row>
    <row r="32" spans="1:11" ht="24.95" customHeight="1">
      <c r="A32" s="8" t="s">
        <v>116</v>
      </c>
      <c r="B32" s="9">
        <v>5455490838</v>
      </c>
      <c r="C32" s="148"/>
      <c r="D32" s="9">
        <v>5250000000</v>
      </c>
      <c r="E32" s="9">
        <v>4500000000</v>
      </c>
      <c r="F32" s="9">
        <v>750000000</v>
      </c>
      <c r="G32" s="9">
        <v>3000000000</v>
      </c>
      <c r="H32" s="9">
        <v>500000000</v>
      </c>
      <c r="I32" s="9">
        <v>3500000000</v>
      </c>
      <c r="J32" s="151">
        <f t="shared" si="0"/>
        <v>205490838</v>
      </c>
    </row>
    <row r="33" spans="1:10" ht="24.95" customHeight="1">
      <c r="A33" s="8" t="s">
        <v>77</v>
      </c>
      <c r="B33" s="9">
        <v>0</v>
      </c>
      <c r="C33" s="148"/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151">
        <f t="shared" si="0"/>
        <v>0</v>
      </c>
    </row>
    <row r="34" spans="1:10" ht="24.95" customHeight="1">
      <c r="A34" s="8" t="s">
        <v>82</v>
      </c>
      <c r="B34" s="9">
        <v>36323287</v>
      </c>
      <c r="C34" s="148"/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151">
        <f t="shared" si="0"/>
        <v>36323287</v>
      </c>
    </row>
    <row r="35" spans="1:10" ht="24.95" customHeight="1">
      <c r="A35" s="8" t="s">
        <v>107</v>
      </c>
      <c r="B35" s="9">
        <v>17500000</v>
      </c>
      <c r="C35" s="148"/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151">
        <f t="shared" si="0"/>
        <v>17500000</v>
      </c>
    </row>
    <row r="36" spans="1:10" ht="24.95" customHeight="1">
      <c r="A36" s="8" t="s">
        <v>501</v>
      </c>
      <c r="B36" s="9">
        <v>0</v>
      </c>
      <c r="C36" s="148"/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151">
        <f t="shared" si="0"/>
        <v>0</v>
      </c>
    </row>
    <row r="37" spans="1:10" ht="24.95" customHeight="1">
      <c r="A37" s="8" t="s">
        <v>72</v>
      </c>
      <c r="B37" s="9">
        <v>0</v>
      </c>
      <c r="C37" s="148"/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151">
        <f t="shared" si="0"/>
        <v>0</v>
      </c>
    </row>
    <row r="38" spans="1:10" ht="24.95" customHeight="1">
      <c r="A38" s="8" t="s">
        <v>502</v>
      </c>
      <c r="B38" s="9">
        <v>0</v>
      </c>
      <c r="C38" s="148"/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151">
        <f t="shared" si="0"/>
        <v>0</v>
      </c>
    </row>
    <row r="39" spans="1:10" ht="24.95" customHeight="1">
      <c r="A39" s="8" t="s">
        <v>479</v>
      </c>
      <c r="B39" s="9">
        <v>967453552</v>
      </c>
      <c r="C39" s="148"/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151">
        <f t="shared" si="0"/>
        <v>967453552</v>
      </c>
    </row>
    <row r="40" spans="1:10" ht="24.95" customHeight="1">
      <c r="A40" s="8" t="s">
        <v>160</v>
      </c>
      <c r="B40" s="9">
        <v>0</v>
      </c>
      <c r="C40" s="148"/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151">
        <f t="shared" si="0"/>
        <v>0</v>
      </c>
    </row>
    <row r="41" spans="1:10" ht="24.95" customHeight="1">
      <c r="A41" s="8" t="s">
        <v>4</v>
      </c>
      <c r="B41" s="9">
        <v>0</v>
      </c>
      <c r="C41" s="148"/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151">
        <f t="shared" si="0"/>
        <v>0</v>
      </c>
    </row>
    <row r="42" spans="1:10" ht="24.95" customHeight="1">
      <c r="A42" s="8" t="s">
        <v>58</v>
      </c>
      <c r="B42" s="9">
        <v>0</v>
      </c>
      <c r="C42" s="148"/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151">
        <f t="shared" si="0"/>
        <v>0</v>
      </c>
    </row>
    <row r="43" spans="1:10" ht="24.95" customHeight="1">
      <c r="A43" s="8" t="s">
        <v>100</v>
      </c>
      <c r="B43" s="9">
        <v>0</v>
      </c>
      <c r="C43" s="148"/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151">
        <f t="shared" si="0"/>
        <v>0</v>
      </c>
    </row>
    <row r="44" spans="1:10" ht="24.95" customHeight="1">
      <c r="A44" s="8" t="s">
        <v>121</v>
      </c>
      <c r="B44" s="9">
        <v>0</v>
      </c>
      <c r="C44" s="148"/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151">
        <f t="shared" si="0"/>
        <v>0</v>
      </c>
    </row>
    <row r="45" spans="1:10" ht="24.95" customHeight="1">
      <c r="A45" s="8" t="s">
        <v>130</v>
      </c>
      <c r="B45" s="9">
        <v>0</v>
      </c>
      <c r="C45" s="148"/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151">
        <f t="shared" si="0"/>
        <v>0</v>
      </c>
    </row>
    <row r="46" spans="1:10" ht="24.95" customHeight="1">
      <c r="A46" s="8" t="s">
        <v>109</v>
      </c>
      <c r="B46" s="9">
        <v>38385187</v>
      </c>
      <c r="C46" s="148"/>
      <c r="D46" s="9">
        <v>1371664</v>
      </c>
      <c r="E46" s="9">
        <v>0</v>
      </c>
      <c r="F46" s="9">
        <v>1371664</v>
      </c>
      <c r="G46" s="9">
        <v>0</v>
      </c>
      <c r="H46" s="9">
        <v>357826</v>
      </c>
      <c r="I46" s="9">
        <v>357826</v>
      </c>
      <c r="J46" s="151">
        <f t="shared" si="0"/>
        <v>37013523</v>
      </c>
    </row>
    <row r="47" spans="1:10" ht="24.95" customHeight="1">
      <c r="A47" s="8" t="s">
        <v>87</v>
      </c>
      <c r="B47" s="9">
        <v>4427036834</v>
      </c>
      <c r="C47" s="148"/>
      <c r="D47" s="9">
        <v>3696000000</v>
      </c>
      <c r="E47" s="9">
        <v>996000000</v>
      </c>
      <c r="F47" s="9">
        <v>2700000000</v>
      </c>
      <c r="G47" s="9">
        <v>332000000</v>
      </c>
      <c r="H47" s="9">
        <v>900000000</v>
      </c>
      <c r="I47" s="9">
        <v>1232000000</v>
      </c>
      <c r="J47" s="151">
        <f t="shared" si="0"/>
        <v>731036834</v>
      </c>
    </row>
    <row r="48" spans="1:10" ht="24.95" customHeight="1">
      <c r="A48" s="8" t="s">
        <v>62</v>
      </c>
      <c r="B48" s="9">
        <v>143340000</v>
      </c>
      <c r="C48" s="148"/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151">
        <f t="shared" si="0"/>
        <v>143340000</v>
      </c>
    </row>
    <row r="49" spans="1:11" ht="24.95" customHeight="1">
      <c r="A49" s="8" t="s">
        <v>92</v>
      </c>
      <c r="B49" s="9">
        <v>0</v>
      </c>
      <c r="C49" s="148"/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151">
        <f t="shared" si="0"/>
        <v>0</v>
      </c>
    </row>
    <row r="50" spans="1:11" ht="24.95" customHeight="1">
      <c r="A50" s="8" t="s">
        <v>169</v>
      </c>
      <c r="B50" s="9">
        <v>0</v>
      </c>
      <c r="C50" s="148">
        <v>34103404</v>
      </c>
      <c r="D50" s="9">
        <v>34103404</v>
      </c>
      <c r="E50" s="9">
        <v>0</v>
      </c>
      <c r="F50" s="9">
        <v>34103404</v>
      </c>
      <c r="G50" s="9">
        <v>0</v>
      </c>
      <c r="H50" s="9">
        <v>20590717</v>
      </c>
      <c r="I50" s="9">
        <v>20590717</v>
      </c>
      <c r="J50" s="150">
        <f t="shared" si="0"/>
        <v>0</v>
      </c>
      <c r="K50" t="s">
        <v>503</v>
      </c>
    </row>
    <row r="51" spans="1:11" ht="24.95" customHeight="1">
      <c r="A51" s="8" t="s">
        <v>164</v>
      </c>
      <c r="B51" s="9">
        <v>0</v>
      </c>
      <c r="C51" s="148">
        <v>29532613</v>
      </c>
      <c r="D51" s="9">
        <v>29532613</v>
      </c>
      <c r="E51" s="9">
        <v>0</v>
      </c>
      <c r="F51" s="9">
        <v>29532613</v>
      </c>
      <c r="G51" s="9">
        <v>0</v>
      </c>
      <c r="H51" s="9">
        <v>13322984</v>
      </c>
      <c r="I51" s="9">
        <v>13322984</v>
      </c>
      <c r="J51" s="150">
        <f t="shared" si="0"/>
        <v>0</v>
      </c>
      <c r="K51" t="s">
        <v>503</v>
      </c>
    </row>
    <row r="52" spans="1:11" ht="24.95" customHeight="1">
      <c r="A52" s="8" t="s">
        <v>17</v>
      </c>
      <c r="B52" s="9">
        <v>4233</v>
      </c>
      <c r="C52" s="148"/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151">
        <f t="shared" si="0"/>
        <v>4233</v>
      </c>
    </row>
    <row r="53" spans="1:11" ht="24.95" customHeight="1">
      <c r="A53" s="8" t="s">
        <v>176</v>
      </c>
      <c r="B53" s="9">
        <v>0</v>
      </c>
      <c r="C53" s="148"/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151">
        <f t="shared" si="0"/>
        <v>0</v>
      </c>
    </row>
    <row r="54" spans="1:11" ht="24.95" customHeight="1">
      <c r="A54" s="8" t="s">
        <v>111</v>
      </c>
      <c r="B54" s="9">
        <v>12890410</v>
      </c>
      <c r="C54" s="148"/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151">
        <f t="shared" si="0"/>
        <v>12890410</v>
      </c>
    </row>
    <row r="55" spans="1:11" ht="24.95" customHeight="1">
      <c r="A55" s="8" t="s">
        <v>99</v>
      </c>
      <c r="B55" s="9">
        <v>0</v>
      </c>
      <c r="C55" s="148"/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151">
        <f t="shared" si="0"/>
        <v>0</v>
      </c>
    </row>
    <row r="56" spans="1:11" ht="24.95" customHeight="1">
      <c r="A56" s="8" t="s">
        <v>81</v>
      </c>
      <c r="B56" s="9">
        <v>0</v>
      </c>
      <c r="C56" s="148"/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151">
        <f t="shared" si="0"/>
        <v>0</v>
      </c>
    </row>
    <row r="57" spans="1:11" ht="24.95" customHeight="1">
      <c r="A57" s="8" t="s">
        <v>148</v>
      </c>
      <c r="B57" s="9">
        <v>0</v>
      </c>
      <c r="C57" s="148"/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51">
        <f t="shared" si="0"/>
        <v>0</v>
      </c>
    </row>
    <row r="58" spans="1:11" ht="24.95" customHeight="1">
      <c r="A58" s="8" t="s">
        <v>504</v>
      </c>
      <c r="B58" s="9">
        <v>0</v>
      </c>
      <c r="C58" s="148"/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151">
        <f t="shared" si="0"/>
        <v>0</v>
      </c>
    </row>
    <row r="59" spans="1:11" ht="24.95" customHeight="1">
      <c r="A59" s="8" t="s">
        <v>505</v>
      </c>
      <c r="B59" s="9">
        <v>0</v>
      </c>
      <c r="C59" s="148"/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151">
        <f t="shared" si="0"/>
        <v>0</v>
      </c>
    </row>
    <row r="60" spans="1:11" ht="24.95" customHeight="1">
      <c r="A60" s="8" t="s">
        <v>506</v>
      </c>
      <c r="B60" s="9">
        <v>0</v>
      </c>
      <c r="C60" s="148"/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151">
        <f t="shared" si="0"/>
        <v>0</v>
      </c>
    </row>
    <row r="61" spans="1:11" ht="24.95" customHeight="1">
      <c r="A61" s="8" t="s">
        <v>507</v>
      </c>
      <c r="B61" s="9">
        <v>0</v>
      </c>
      <c r="C61" s="148"/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151">
        <f t="shared" si="0"/>
        <v>0</v>
      </c>
    </row>
    <row r="62" spans="1:11" ht="24.95" customHeight="1">
      <c r="A62" s="8" t="s">
        <v>508</v>
      </c>
      <c r="B62" s="9">
        <v>0</v>
      </c>
      <c r="C62" s="148"/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151">
        <f t="shared" si="0"/>
        <v>0</v>
      </c>
    </row>
    <row r="63" spans="1:11" ht="24.95" customHeight="1">
      <c r="A63" s="8" t="s">
        <v>95</v>
      </c>
      <c r="B63" s="9">
        <v>0</v>
      </c>
      <c r="C63" s="148"/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151">
        <f t="shared" si="0"/>
        <v>0</v>
      </c>
    </row>
    <row r="64" spans="1:11" ht="24.95" customHeight="1">
      <c r="A64" s="8" t="s">
        <v>183</v>
      </c>
      <c r="B64" s="9">
        <v>0</v>
      </c>
      <c r="C64" s="148">
        <v>4526014</v>
      </c>
      <c r="D64" s="9">
        <v>4526014</v>
      </c>
      <c r="E64" s="9">
        <v>0</v>
      </c>
      <c r="F64" s="9">
        <v>4526014</v>
      </c>
      <c r="G64" s="9">
        <v>0</v>
      </c>
      <c r="H64" s="9">
        <v>1131503</v>
      </c>
      <c r="I64" s="9">
        <v>1131503</v>
      </c>
      <c r="J64" s="150">
        <f t="shared" si="0"/>
        <v>0</v>
      </c>
      <c r="K64" t="s">
        <v>503</v>
      </c>
    </row>
    <row r="65" spans="1:10" ht="24.95" customHeight="1">
      <c r="A65" s="8" t="s">
        <v>105</v>
      </c>
      <c r="B65" s="9">
        <v>0</v>
      </c>
      <c r="C65" s="148"/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151">
        <f t="shared" si="0"/>
        <v>0</v>
      </c>
    </row>
    <row r="66" spans="1:10" ht="24.95" customHeight="1">
      <c r="A66" s="8" t="s">
        <v>509</v>
      </c>
      <c r="B66" s="9">
        <v>0</v>
      </c>
      <c r="C66" s="148"/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151">
        <f t="shared" si="0"/>
        <v>0</v>
      </c>
    </row>
    <row r="67" spans="1:10" ht="24.95" customHeight="1">
      <c r="A67" s="8" t="s">
        <v>510</v>
      </c>
      <c r="B67" s="9">
        <v>0</v>
      </c>
      <c r="C67" s="148"/>
      <c r="D67" s="9"/>
      <c r="E67" s="9"/>
      <c r="F67" s="9"/>
      <c r="G67" s="9"/>
      <c r="H67" s="9"/>
      <c r="I67" s="9"/>
      <c r="J67" s="151">
        <f t="shared" si="0"/>
        <v>0</v>
      </c>
    </row>
    <row r="68" spans="1:10" ht="24.95" customHeight="1">
      <c r="A68" s="8" t="s">
        <v>511</v>
      </c>
      <c r="B68" s="9">
        <v>0</v>
      </c>
      <c r="C68" s="148"/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151">
        <f t="shared" si="0"/>
        <v>0</v>
      </c>
    </row>
    <row r="69" spans="1:10" ht="24.95" customHeight="1">
      <c r="A69" s="101"/>
      <c r="B69" s="102">
        <f>SUM(B5:B68)</f>
        <v>403940969491</v>
      </c>
      <c r="C69" s="102"/>
      <c r="D69" s="102">
        <f t="shared" ref="D69:I69" si="1">SUM(D5:D68)</f>
        <v>310789875437</v>
      </c>
      <c r="E69" s="102">
        <f t="shared" si="1"/>
        <v>221102488563</v>
      </c>
      <c r="F69" s="102">
        <f t="shared" si="1"/>
        <v>89687386874</v>
      </c>
      <c r="G69" s="102">
        <f t="shared" si="1"/>
        <v>54368997750</v>
      </c>
      <c r="H69" s="102">
        <f t="shared" si="1"/>
        <v>22952129265</v>
      </c>
      <c r="I69" s="102">
        <f t="shared" si="1"/>
        <v>77321127015</v>
      </c>
      <c r="J69" s="151">
        <f t="shared" si="0"/>
        <v>93151094054</v>
      </c>
    </row>
  </sheetData>
  <mergeCells count="3">
    <mergeCell ref="A1:J1"/>
    <mergeCell ref="A3:A4"/>
    <mergeCell ref="G3:I3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8" scale="80" orientation="portrait" verticalDpi="0" r:id="rId1"/>
  <colBreaks count="1" manualBreakCount="1">
    <brk id="1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6"/>
  <sheetViews>
    <sheetView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O12" sqref="O12"/>
    </sheetView>
  </sheetViews>
  <sheetFormatPr defaultRowHeight="16.5"/>
  <cols>
    <col min="1" max="1" width="3.875" customWidth="1"/>
    <col min="2" max="2" width="13.25" style="2" customWidth="1"/>
    <col min="3" max="3" width="31.5" customWidth="1"/>
    <col min="4" max="4" width="10.625" customWidth="1"/>
    <col min="5" max="5" width="11.625" bestFit="1" customWidth="1"/>
    <col min="6" max="6" width="9.25" bestFit="1" customWidth="1"/>
    <col min="7" max="7" width="11.625" bestFit="1" customWidth="1"/>
    <col min="8" max="11" width="10.625" customWidth="1"/>
  </cols>
  <sheetData>
    <row r="1" spans="1:11" ht="24.95" customHeight="1">
      <c r="A1" s="313" t="s">
        <v>512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</row>
    <row r="2" spans="1:11" ht="20.100000000000001" customHeight="1">
      <c r="A2" t="s">
        <v>513</v>
      </c>
      <c r="J2" s="314" t="s">
        <v>514</v>
      </c>
      <c r="K2" s="315"/>
    </row>
    <row r="3" spans="1:11" ht="17.25" customHeight="1">
      <c r="A3" s="316" t="s">
        <v>515</v>
      </c>
      <c r="B3" s="317" t="s">
        <v>516</v>
      </c>
      <c r="C3" s="316" t="s">
        <v>517</v>
      </c>
      <c r="D3" s="316" t="s">
        <v>518</v>
      </c>
      <c r="E3" s="318" t="s">
        <v>519</v>
      </c>
      <c r="F3" s="318"/>
      <c r="G3" s="318"/>
      <c r="H3" s="316" t="s">
        <v>520</v>
      </c>
      <c r="I3" s="316"/>
      <c r="J3" s="316"/>
      <c r="K3" s="316" t="s">
        <v>521</v>
      </c>
    </row>
    <row r="4" spans="1:11" ht="16.5" customHeight="1">
      <c r="A4" s="316"/>
      <c r="B4" s="227"/>
      <c r="C4" s="316"/>
      <c r="D4" s="316"/>
      <c r="E4" s="152" t="s">
        <v>522</v>
      </c>
      <c r="F4" s="152" t="s">
        <v>523</v>
      </c>
      <c r="G4" s="152" t="s">
        <v>524</v>
      </c>
      <c r="H4" s="152" t="s">
        <v>525</v>
      </c>
      <c r="I4" s="152" t="s">
        <v>526</v>
      </c>
      <c r="J4" s="152" t="s">
        <v>527</v>
      </c>
      <c r="K4" s="316"/>
    </row>
    <row r="5" spans="1:11" ht="24.95" customHeight="1" thickBot="1">
      <c r="A5" s="319" t="s">
        <v>528</v>
      </c>
      <c r="B5" s="319"/>
      <c r="C5" s="319"/>
      <c r="D5" s="153">
        <f>D41+D66+D86</f>
        <v>2921499</v>
      </c>
      <c r="E5" s="154">
        <f>E41+E66+E86</f>
        <v>2579768</v>
      </c>
      <c r="F5" s="154">
        <f>F41+F66+F86</f>
        <v>25115</v>
      </c>
      <c r="G5" s="154">
        <f>E5-F5</f>
        <v>2554653</v>
      </c>
      <c r="H5" s="154">
        <f>H41+H66+H86</f>
        <v>221103</v>
      </c>
      <c r="I5" s="154">
        <f>I41+I66+I86</f>
        <v>89684</v>
      </c>
      <c r="J5" s="153">
        <f>H5+I5</f>
        <v>310787</v>
      </c>
      <c r="K5" s="155">
        <f>(G5+J5-D5)/D5</f>
        <v>-1.9188437168727424E-2</v>
      </c>
    </row>
    <row r="6" spans="1:11" ht="24.95" customHeight="1">
      <c r="A6" s="320">
        <v>2014</v>
      </c>
      <c r="B6" s="324" t="s">
        <v>529</v>
      </c>
      <c r="C6" s="156" t="s">
        <v>73</v>
      </c>
      <c r="D6" s="157">
        <v>35000</v>
      </c>
      <c r="E6" s="158">
        <v>33506</v>
      </c>
      <c r="F6" s="158">
        <v>224</v>
      </c>
      <c r="G6" s="159">
        <f>E6-F6</f>
        <v>33282</v>
      </c>
      <c r="H6" s="157">
        <v>5600</v>
      </c>
      <c r="I6" s="157">
        <v>6776</v>
      </c>
      <c r="J6" s="157">
        <f>H6+I6</f>
        <v>12376</v>
      </c>
      <c r="K6" s="160">
        <f>(G6+J6-D6)/D6</f>
        <v>0.30451428571428574</v>
      </c>
    </row>
    <row r="7" spans="1:11" ht="24.95" customHeight="1">
      <c r="A7" s="321"/>
      <c r="B7" s="325"/>
      <c r="C7" s="8" t="s">
        <v>64</v>
      </c>
      <c r="D7" s="9">
        <v>21400</v>
      </c>
      <c r="E7" s="161">
        <v>21312</v>
      </c>
      <c r="F7" s="161">
        <v>96</v>
      </c>
      <c r="G7" s="159">
        <f t="shared" ref="G7:G10" si="0">E7-F7</f>
        <v>21216</v>
      </c>
      <c r="H7" s="9">
        <v>625</v>
      </c>
      <c r="I7" s="9">
        <v>1520</v>
      </c>
      <c r="J7" s="4">
        <f t="shared" ref="J7:J27" si="1">H7+I7</f>
        <v>2145</v>
      </c>
      <c r="K7" s="162">
        <f t="shared" ref="K7:K71" si="2">(G7+J7-D7)/D7</f>
        <v>9.1635514018691591E-2</v>
      </c>
    </row>
    <row r="8" spans="1:11" ht="24.95" customHeight="1">
      <c r="A8" s="321"/>
      <c r="B8" s="325"/>
      <c r="C8" s="8" t="s">
        <v>71</v>
      </c>
      <c r="D8" s="9">
        <v>18700</v>
      </c>
      <c r="E8" s="163">
        <v>16674</v>
      </c>
      <c r="F8" s="163">
        <v>136</v>
      </c>
      <c r="G8" s="159">
        <f t="shared" si="0"/>
        <v>16538</v>
      </c>
      <c r="H8" s="9">
        <v>0</v>
      </c>
      <c r="I8" s="9">
        <v>5</v>
      </c>
      <c r="J8" s="4">
        <f t="shared" si="1"/>
        <v>5</v>
      </c>
      <c r="K8" s="162">
        <f t="shared" si="2"/>
        <v>-0.11534759358288769</v>
      </c>
    </row>
    <row r="9" spans="1:11" ht="24.95" customHeight="1">
      <c r="A9" s="321"/>
      <c r="B9" s="325"/>
      <c r="C9" s="8" t="s">
        <v>43</v>
      </c>
      <c r="D9" s="9">
        <v>54000</v>
      </c>
      <c r="E9" s="163">
        <v>45796</v>
      </c>
      <c r="F9" s="163">
        <v>319</v>
      </c>
      <c r="G9" s="159">
        <f t="shared" si="0"/>
        <v>45477</v>
      </c>
      <c r="H9" s="9">
        <v>1666</v>
      </c>
      <c r="I9" s="9">
        <v>0</v>
      </c>
      <c r="J9" s="4">
        <f t="shared" si="1"/>
        <v>1666</v>
      </c>
      <c r="K9" s="162">
        <f t="shared" si="2"/>
        <v>-0.12698148148148147</v>
      </c>
    </row>
    <row r="10" spans="1:11" ht="24.95" customHeight="1">
      <c r="A10" s="321"/>
      <c r="B10" s="325"/>
      <c r="C10" s="8" t="s">
        <v>54</v>
      </c>
      <c r="D10" s="9">
        <v>16000</v>
      </c>
      <c r="E10" s="163">
        <v>16584</v>
      </c>
      <c r="F10" s="163">
        <v>118</v>
      </c>
      <c r="G10" s="159">
        <f t="shared" si="0"/>
        <v>16466</v>
      </c>
      <c r="H10" s="9">
        <v>0</v>
      </c>
      <c r="I10" s="9">
        <v>0</v>
      </c>
      <c r="J10" s="4">
        <f t="shared" si="1"/>
        <v>0</v>
      </c>
      <c r="K10" s="162">
        <f t="shared" si="2"/>
        <v>2.9125000000000002E-2</v>
      </c>
    </row>
    <row r="11" spans="1:11" ht="24.95" customHeight="1">
      <c r="A11" s="321"/>
      <c r="B11" s="227"/>
      <c r="C11" s="164" t="s">
        <v>530</v>
      </c>
      <c r="D11" s="46">
        <f>SUM(D6:D10)</f>
        <v>145100</v>
      </c>
      <c r="E11" s="46">
        <f>SUM(E6:E10)</f>
        <v>133872</v>
      </c>
      <c r="F11" s="46">
        <f>SUM(F6:F10)</f>
        <v>893</v>
      </c>
      <c r="G11" s="46">
        <f>E11-F11</f>
        <v>132979</v>
      </c>
      <c r="H11" s="165">
        <f>SUM(H6:H10)</f>
        <v>7891</v>
      </c>
      <c r="I11" s="165">
        <f>SUM(I6:I10)</f>
        <v>8301</v>
      </c>
      <c r="J11" s="165">
        <f t="shared" si="1"/>
        <v>16192</v>
      </c>
      <c r="K11" s="166">
        <f t="shared" si="2"/>
        <v>2.8056512749827706E-2</v>
      </c>
    </row>
    <row r="12" spans="1:11" ht="24.95" customHeight="1">
      <c r="A12" s="321"/>
      <c r="B12" s="326" t="s">
        <v>531</v>
      </c>
      <c r="C12" s="8" t="s">
        <v>45</v>
      </c>
      <c r="D12" s="9">
        <v>77500</v>
      </c>
      <c r="E12" s="163">
        <v>58802</v>
      </c>
      <c r="F12" s="163">
        <v>390</v>
      </c>
      <c r="G12" s="159">
        <f t="shared" ref="G12:G13" si="3">E12-F12</f>
        <v>58412</v>
      </c>
      <c r="H12" s="9">
        <v>22389</v>
      </c>
      <c r="I12" s="9">
        <v>11288</v>
      </c>
      <c r="J12" s="4">
        <f>H12+I12</f>
        <v>33677</v>
      </c>
      <c r="K12" s="162">
        <f t="shared" si="2"/>
        <v>0.18824516129032259</v>
      </c>
    </row>
    <row r="13" spans="1:11" ht="24.95" customHeight="1">
      <c r="A13" s="321"/>
      <c r="B13" s="325"/>
      <c r="C13" s="8" t="s">
        <v>29</v>
      </c>
      <c r="D13" s="9">
        <v>50000</v>
      </c>
      <c r="E13" s="163">
        <v>30135</v>
      </c>
      <c r="F13" s="163">
        <v>250</v>
      </c>
      <c r="G13" s="159">
        <f t="shared" si="3"/>
        <v>29885</v>
      </c>
      <c r="H13" s="9">
        <v>19617</v>
      </c>
      <c r="I13" s="9">
        <v>7702</v>
      </c>
      <c r="J13" s="4">
        <f t="shared" ref="J13" si="4">H13+I13</f>
        <v>27319</v>
      </c>
      <c r="K13" s="162">
        <f t="shared" si="2"/>
        <v>0.14408000000000001</v>
      </c>
    </row>
    <row r="14" spans="1:11" ht="24.95" customHeight="1">
      <c r="A14" s="321"/>
      <c r="B14" s="227"/>
      <c r="C14" s="164" t="s">
        <v>530</v>
      </c>
      <c r="D14" s="46">
        <f>SUM(D12:D13)</f>
        <v>127500</v>
      </c>
      <c r="E14" s="46">
        <f>SUM(E12:E13)</f>
        <v>88937</v>
      </c>
      <c r="F14" s="46">
        <f>SUM(F12:F13)</f>
        <v>640</v>
      </c>
      <c r="G14" s="46">
        <f>E14-F14</f>
        <v>88297</v>
      </c>
      <c r="H14" s="165">
        <f>SUM(H12:H13)</f>
        <v>42006</v>
      </c>
      <c r="I14" s="165">
        <f>SUM(I12:I13)</f>
        <v>18990</v>
      </c>
      <c r="J14" s="165">
        <f t="shared" si="1"/>
        <v>60996</v>
      </c>
      <c r="K14" s="166">
        <f t="shared" si="2"/>
        <v>0.17092549019607844</v>
      </c>
    </row>
    <row r="15" spans="1:11" ht="24.95" customHeight="1">
      <c r="A15" s="321"/>
      <c r="B15" s="326" t="s">
        <v>532</v>
      </c>
      <c r="C15" s="8" t="s">
        <v>37</v>
      </c>
      <c r="D15" s="9">
        <v>27300</v>
      </c>
      <c r="E15" s="163">
        <v>21491</v>
      </c>
      <c r="F15" s="163">
        <v>0</v>
      </c>
      <c r="G15" s="159">
        <f t="shared" ref="G15:G16" si="5">E15-F15</f>
        <v>21491</v>
      </c>
      <c r="H15" s="9">
        <v>6400</v>
      </c>
      <c r="I15" s="9">
        <v>0</v>
      </c>
      <c r="J15" s="4">
        <f t="shared" si="1"/>
        <v>6400</v>
      </c>
      <c r="K15" s="162">
        <f t="shared" si="2"/>
        <v>2.164835164835165E-2</v>
      </c>
    </row>
    <row r="16" spans="1:11" ht="24.95" customHeight="1">
      <c r="A16" s="321"/>
      <c r="B16" s="325"/>
      <c r="C16" s="8" t="s">
        <v>177</v>
      </c>
      <c r="D16" s="9">
        <v>50778</v>
      </c>
      <c r="E16" s="163">
        <v>46110</v>
      </c>
      <c r="F16" s="163">
        <v>232</v>
      </c>
      <c r="G16" s="159">
        <f t="shared" si="5"/>
        <v>45878</v>
      </c>
      <c r="H16" s="9">
        <v>8368</v>
      </c>
      <c r="I16" s="9">
        <v>3940</v>
      </c>
      <c r="J16" s="4">
        <f t="shared" si="1"/>
        <v>12308</v>
      </c>
      <c r="K16" s="162">
        <f t="shared" si="2"/>
        <v>0.14588995234156524</v>
      </c>
    </row>
    <row r="17" spans="1:11" ht="24.95" customHeight="1">
      <c r="A17" s="321"/>
      <c r="B17" s="227"/>
      <c r="C17" s="164" t="s">
        <v>530</v>
      </c>
      <c r="D17" s="46">
        <f>SUM(D15:D16)</f>
        <v>78078</v>
      </c>
      <c r="E17" s="46">
        <f>SUM(E15:E16)</f>
        <v>67601</v>
      </c>
      <c r="F17" s="46">
        <f>SUM(F15:F16)</f>
        <v>232</v>
      </c>
      <c r="G17" s="46">
        <f>E17-F17</f>
        <v>67369</v>
      </c>
      <c r="H17" s="165">
        <f>SUM(H15:H16)</f>
        <v>14768</v>
      </c>
      <c r="I17" s="165">
        <f t="shared" ref="I17" si="6">SUM(I15:I16)</f>
        <v>3940</v>
      </c>
      <c r="J17" s="165">
        <f t="shared" si="1"/>
        <v>18708</v>
      </c>
      <c r="K17" s="166">
        <f t="shared" si="2"/>
        <v>0.10244883321806399</v>
      </c>
    </row>
    <row r="18" spans="1:11" ht="24.95" customHeight="1">
      <c r="A18" s="321"/>
      <c r="B18" s="167" t="s">
        <v>533</v>
      </c>
      <c r="C18" s="8" t="s">
        <v>48</v>
      </c>
      <c r="D18" s="165">
        <v>40000</v>
      </c>
      <c r="E18" s="168">
        <v>38226</v>
      </c>
      <c r="F18" s="168">
        <v>2002</v>
      </c>
      <c r="G18" s="46">
        <f>E18-F18</f>
        <v>36224</v>
      </c>
      <c r="H18" s="165">
        <v>6400</v>
      </c>
      <c r="I18" s="165">
        <v>4174</v>
      </c>
      <c r="J18" s="165">
        <f t="shared" si="1"/>
        <v>10574</v>
      </c>
      <c r="K18" s="166">
        <f>(G18+J18-D18)/D18</f>
        <v>0.16994999999999999</v>
      </c>
    </row>
    <row r="19" spans="1:11" ht="24.95" customHeight="1">
      <c r="A19" s="321"/>
      <c r="B19" s="326" t="s">
        <v>534</v>
      </c>
      <c r="C19" s="8" t="s">
        <v>172</v>
      </c>
      <c r="D19" s="9">
        <v>185180</v>
      </c>
      <c r="E19" s="163">
        <v>180468</v>
      </c>
      <c r="F19" s="163">
        <v>657</v>
      </c>
      <c r="G19" s="159">
        <f t="shared" ref="G19:G20" si="7">E19-F19</f>
        <v>179811</v>
      </c>
      <c r="H19" s="9">
        <v>0</v>
      </c>
      <c r="I19" s="9">
        <v>0</v>
      </c>
      <c r="J19" s="4">
        <f t="shared" si="1"/>
        <v>0</v>
      </c>
      <c r="K19" s="162">
        <f t="shared" si="2"/>
        <v>-2.8993411815530834E-2</v>
      </c>
    </row>
    <row r="20" spans="1:11" ht="24.95" customHeight="1">
      <c r="A20" s="321"/>
      <c r="B20" s="325"/>
      <c r="C20" s="8" t="s">
        <v>124</v>
      </c>
      <c r="D20" s="9">
        <v>151827</v>
      </c>
      <c r="E20" s="163">
        <v>127206</v>
      </c>
      <c r="F20" s="163">
        <v>662</v>
      </c>
      <c r="G20" s="159">
        <f t="shared" si="7"/>
        <v>126544</v>
      </c>
      <c r="H20" s="9">
        <v>21680</v>
      </c>
      <c r="I20" s="9">
        <v>7020</v>
      </c>
      <c r="J20" s="4">
        <f t="shared" si="1"/>
        <v>28700</v>
      </c>
      <c r="K20" s="162">
        <f t="shared" si="2"/>
        <v>2.2505878401074906E-2</v>
      </c>
    </row>
    <row r="21" spans="1:11" ht="24.95" customHeight="1">
      <c r="A21" s="321"/>
      <c r="B21" s="227"/>
      <c r="C21" s="164" t="s">
        <v>535</v>
      </c>
      <c r="D21" s="169">
        <f>SUM(D19:D20)</f>
        <v>337007</v>
      </c>
      <c r="E21" s="170">
        <f>SUM(E19:E20)</f>
        <v>307674</v>
      </c>
      <c r="F21" s="170">
        <f>SUM(F19:F20)</f>
        <v>1319</v>
      </c>
      <c r="G21" s="171">
        <f>E21-F21</f>
        <v>306355</v>
      </c>
      <c r="H21" s="165">
        <f>SUM(H19:H20)</f>
        <v>21680</v>
      </c>
      <c r="I21" s="165">
        <f>SUM(I19:I20)</f>
        <v>7020</v>
      </c>
      <c r="J21" s="165">
        <f t="shared" si="1"/>
        <v>28700</v>
      </c>
      <c r="K21" s="166">
        <f t="shared" si="2"/>
        <v>-5.7921645544454564E-3</v>
      </c>
    </row>
    <row r="22" spans="1:11" ht="24.95" customHeight="1">
      <c r="A22" s="321"/>
      <c r="B22" s="167" t="s">
        <v>536</v>
      </c>
      <c r="C22" s="8" t="s">
        <v>90</v>
      </c>
      <c r="D22" s="165">
        <v>36400</v>
      </c>
      <c r="E22" s="168">
        <v>35005</v>
      </c>
      <c r="F22" s="168">
        <v>653</v>
      </c>
      <c r="G22" s="171">
        <f>E22-F22</f>
        <v>34352</v>
      </c>
      <c r="H22" s="165">
        <v>0</v>
      </c>
      <c r="I22" s="165">
        <v>0</v>
      </c>
      <c r="J22" s="165">
        <f t="shared" si="1"/>
        <v>0</v>
      </c>
      <c r="K22" s="166">
        <f t="shared" si="2"/>
        <v>-5.6263736263736264E-2</v>
      </c>
    </row>
    <row r="23" spans="1:11" ht="24.95" customHeight="1">
      <c r="A23" s="321"/>
      <c r="B23" s="326" t="s">
        <v>537</v>
      </c>
      <c r="C23" s="8" t="s">
        <v>69</v>
      </c>
      <c r="D23" s="9">
        <v>42000</v>
      </c>
      <c r="E23" s="163">
        <v>40013</v>
      </c>
      <c r="F23" s="163">
        <v>214</v>
      </c>
      <c r="G23" s="159">
        <f t="shared" ref="G23:G70" si="8">E23-F23</f>
        <v>39799</v>
      </c>
      <c r="H23" s="9">
        <v>0</v>
      </c>
      <c r="I23" s="9">
        <v>0</v>
      </c>
      <c r="J23" s="4">
        <f t="shared" si="1"/>
        <v>0</v>
      </c>
      <c r="K23" s="162">
        <f t="shared" si="2"/>
        <v>-5.2404761904761905E-2</v>
      </c>
    </row>
    <row r="24" spans="1:11" ht="24.95" customHeight="1">
      <c r="A24" s="321"/>
      <c r="B24" s="325"/>
      <c r="C24" s="8" t="s">
        <v>40</v>
      </c>
      <c r="D24" s="9">
        <v>16500</v>
      </c>
      <c r="E24" s="163">
        <v>15621</v>
      </c>
      <c r="F24" s="163">
        <v>105</v>
      </c>
      <c r="G24" s="159">
        <f t="shared" si="8"/>
        <v>15516</v>
      </c>
      <c r="H24" s="9">
        <v>0</v>
      </c>
      <c r="I24" s="9">
        <v>0</v>
      </c>
      <c r="J24" s="4">
        <f t="shared" si="1"/>
        <v>0</v>
      </c>
      <c r="K24" s="162">
        <f t="shared" si="2"/>
        <v>-5.9636363636363633E-2</v>
      </c>
    </row>
    <row r="25" spans="1:11" ht="24.95" customHeight="1">
      <c r="A25" s="321"/>
      <c r="B25" s="325"/>
      <c r="C25" s="8" t="s">
        <v>75</v>
      </c>
      <c r="D25" s="9">
        <v>15000</v>
      </c>
      <c r="E25" s="163">
        <v>12516</v>
      </c>
      <c r="F25" s="163">
        <v>94</v>
      </c>
      <c r="G25" s="159">
        <f t="shared" si="8"/>
        <v>12422</v>
      </c>
      <c r="H25" s="9">
        <v>4500</v>
      </c>
      <c r="I25" s="9">
        <v>750</v>
      </c>
      <c r="J25" s="4">
        <f t="shared" si="1"/>
        <v>5250</v>
      </c>
      <c r="K25" s="162">
        <f t="shared" si="2"/>
        <v>0.17813333333333334</v>
      </c>
    </row>
    <row r="26" spans="1:11" ht="24.95" customHeight="1">
      <c r="A26" s="321"/>
      <c r="B26" s="325"/>
      <c r="C26" s="8" t="s">
        <v>77</v>
      </c>
      <c r="D26" s="9">
        <v>18750</v>
      </c>
      <c r="E26" s="163">
        <v>17608</v>
      </c>
      <c r="F26" s="163">
        <v>0</v>
      </c>
      <c r="G26" s="159">
        <f t="shared" si="8"/>
        <v>17608</v>
      </c>
      <c r="H26" s="9">
        <v>0</v>
      </c>
      <c r="I26" s="9">
        <v>0</v>
      </c>
      <c r="J26" s="4">
        <f t="shared" si="1"/>
        <v>0</v>
      </c>
      <c r="K26" s="162">
        <f t="shared" si="2"/>
        <v>-6.0906666666666665E-2</v>
      </c>
    </row>
    <row r="27" spans="1:11" ht="24.95" customHeight="1">
      <c r="A27" s="321"/>
      <c r="B27" s="325"/>
      <c r="C27" s="8" t="s">
        <v>125</v>
      </c>
      <c r="D27" s="9">
        <v>7400</v>
      </c>
      <c r="E27" s="172">
        <v>6487</v>
      </c>
      <c r="F27" s="172">
        <v>1</v>
      </c>
      <c r="G27" s="159">
        <f t="shared" si="8"/>
        <v>6486</v>
      </c>
      <c r="H27" s="9">
        <v>0</v>
      </c>
      <c r="I27" s="9">
        <v>0</v>
      </c>
      <c r="J27" s="9">
        <f t="shared" si="1"/>
        <v>0</v>
      </c>
      <c r="K27" s="162">
        <f>(G27+J27-D27)/D27</f>
        <v>-0.12351351351351351</v>
      </c>
    </row>
    <row r="28" spans="1:11" ht="24.95" customHeight="1">
      <c r="A28" s="321"/>
      <c r="B28" s="227"/>
      <c r="C28" s="164" t="s">
        <v>535</v>
      </c>
      <c r="D28" s="46">
        <f>SUM(D23:D27)</f>
        <v>99650</v>
      </c>
      <c r="E28" s="46">
        <f>SUM(E23:E27)</f>
        <v>92245</v>
      </c>
      <c r="F28" s="46">
        <f>SUM(F23:F27)</f>
        <v>414</v>
      </c>
      <c r="G28" s="171">
        <f>E28-F28</f>
        <v>91831</v>
      </c>
      <c r="H28" s="165">
        <f>SUM(H23:H27)</f>
        <v>4500</v>
      </c>
      <c r="I28" s="165">
        <f>SUM(I23:I27)</f>
        <v>750</v>
      </c>
      <c r="J28" s="165">
        <f>H28+I28</f>
        <v>5250</v>
      </c>
      <c r="K28" s="166">
        <f>(G28+J28-D28)/D28</f>
        <v>-2.5780230807827396E-2</v>
      </c>
    </row>
    <row r="29" spans="1:11" ht="24.95" customHeight="1">
      <c r="A29" s="321"/>
      <c r="B29" s="167" t="s">
        <v>538</v>
      </c>
      <c r="C29" s="8" t="s">
        <v>96</v>
      </c>
      <c r="D29" s="165">
        <v>61256</v>
      </c>
      <c r="E29" s="168">
        <v>58855</v>
      </c>
      <c r="F29" s="168">
        <v>0</v>
      </c>
      <c r="G29" s="171">
        <f>E29-F29</f>
        <v>58855</v>
      </c>
      <c r="H29" s="165">
        <v>0</v>
      </c>
      <c r="I29" s="165">
        <v>0</v>
      </c>
      <c r="J29" s="165">
        <f>H29+I29</f>
        <v>0</v>
      </c>
      <c r="K29" s="173">
        <f t="shared" ref="K29" si="9">(G29+J29-D29)/D29</f>
        <v>-3.9196160376126422E-2</v>
      </c>
    </row>
    <row r="30" spans="1:11" ht="24.95" customHeight="1">
      <c r="A30" s="321"/>
      <c r="B30" s="327" t="s">
        <v>539</v>
      </c>
      <c r="C30" s="3" t="s">
        <v>78</v>
      </c>
      <c r="D30" s="9">
        <v>33500</v>
      </c>
      <c r="E30" s="174">
        <v>23517</v>
      </c>
      <c r="F30" s="174">
        <v>175</v>
      </c>
      <c r="G30" s="159">
        <f t="shared" ref="G30:G34" si="10">E30-F30</f>
        <v>23342</v>
      </c>
      <c r="H30" s="4">
        <v>8965</v>
      </c>
      <c r="I30" s="4">
        <v>0</v>
      </c>
      <c r="J30" s="9">
        <f>H30+I30</f>
        <v>8965</v>
      </c>
      <c r="K30" s="162">
        <f t="shared" si="2"/>
        <v>-3.5611940298507463E-2</v>
      </c>
    </row>
    <row r="31" spans="1:11" ht="24.95" customHeight="1">
      <c r="A31" s="321"/>
      <c r="B31" s="328"/>
      <c r="C31" s="3" t="s">
        <v>88</v>
      </c>
      <c r="D31" s="9">
        <v>163500</v>
      </c>
      <c r="E31" s="174">
        <v>138586</v>
      </c>
      <c r="F31" s="174">
        <v>1179</v>
      </c>
      <c r="G31" s="175">
        <f t="shared" si="10"/>
        <v>137407</v>
      </c>
      <c r="H31" s="4">
        <v>20928</v>
      </c>
      <c r="I31" s="4">
        <v>6574</v>
      </c>
      <c r="J31" s="4">
        <f>H31+I31</f>
        <v>27502</v>
      </c>
      <c r="K31" s="162">
        <f t="shared" si="2"/>
        <v>8.6177370030581044E-3</v>
      </c>
    </row>
    <row r="32" spans="1:11" ht="24.95" customHeight="1">
      <c r="A32" s="321"/>
      <c r="B32" s="328"/>
      <c r="C32" s="3" t="s">
        <v>61</v>
      </c>
      <c r="D32" s="9">
        <v>54000</v>
      </c>
      <c r="E32" s="174">
        <v>48221</v>
      </c>
      <c r="F32" s="174">
        <v>865</v>
      </c>
      <c r="G32" s="175">
        <f t="shared" si="10"/>
        <v>47356</v>
      </c>
      <c r="H32" s="4">
        <v>6318</v>
      </c>
      <c r="I32" s="4">
        <v>4357</v>
      </c>
      <c r="J32" s="4">
        <f t="shared" ref="J32:J39" si="11">H32+I32</f>
        <v>10675</v>
      </c>
      <c r="K32" s="162">
        <f t="shared" si="2"/>
        <v>7.4648148148148144E-2</v>
      </c>
    </row>
    <row r="33" spans="1:11" ht="24.95" customHeight="1">
      <c r="A33" s="321"/>
      <c r="B33" s="328"/>
      <c r="C33" s="3" t="s">
        <v>32</v>
      </c>
      <c r="D33" s="9">
        <v>203000</v>
      </c>
      <c r="E33" s="174">
        <v>202784</v>
      </c>
      <c r="F33" s="174">
        <v>5399</v>
      </c>
      <c r="G33" s="175">
        <f t="shared" si="10"/>
        <v>197385</v>
      </c>
      <c r="H33" s="4">
        <v>28014</v>
      </c>
      <c r="I33" s="4">
        <v>12171</v>
      </c>
      <c r="J33" s="4">
        <f t="shared" si="11"/>
        <v>40185</v>
      </c>
      <c r="K33" s="162">
        <f t="shared" si="2"/>
        <v>0.17029556650246305</v>
      </c>
    </row>
    <row r="34" spans="1:11" ht="24.95" customHeight="1">
      <c r="A34" s="321"/>
      <c r="B34" s="328"/>
      <c r="C34" s="3" t="s">
        <v>63</v>
      </c>
      <c r="D34" s="9">
        <v>68200</v>
      </c>
      <c r="E34" s="174">
        <v>62807</v>
      </c>
      <c r="F34" s="174">
        <v>1610</v>
      </c>
      <c r="G34" s="175">
        <f t="shared" si="10"/>
        <v>61197</v>
      </c>
      <c r="H34" s="4">
        <v>6603</v>
      </c>
      <c r="I34" s="4">
        <v>5416</v>
      </c>
      <c r="J34" s="4">
        <f t="shared" si="11"/>
        <v>12019</v>
      </c>
      <c r="K34" s="162">
        <f t="shared" si="2"/>
        <v>7.3548387096774193E-2</v>
      </c>
    </row>
    <row r="35" spans="1:11" ht="24.95" customHeight="1">
      <c r="A35" s="321"/>
      <c r="B35" s="328"/>
      <c r="C35" s="176" t="s">
        <v>498</v>
      </c>
      <c r="D35" s="9">
        <v>153085</v>
      </c>
      <c r="E35" s="174"/>
      <c r="F35" s="174">
        <v>2</v>
      </c>
      <c r="G35" s="177">
        <f t="shared" si="8"/>
        <v>-2</v>
      </c>
      <c r="H35" s="4">
        <v>7083</v>
      </c>
      <c r="I35" s="4">
        <v>0</v>
      </c>
      <c r="J35" s="4">
        <f t="shared" si="11"/>
        <v>7083</v>
      </c>
      <c r="K35" s="162">
        <f t="shared" si="2"/>
        <v>-0.95374465166410816</v>
      </c>
    </row>
    <row r="36" spans="1:11" ht="24.95" customHeight="1">
      <c r="A36" s="321"/>
      <c r="B36" s="328"/>
      <c r="C36" s="8" t="s">
        <v>256</v>
      </c>
      <c r="D36" s="9">
        <v>159184</v>
      </c>
      <c r="E36" s="174">
        <v>165095</v>
      </c>
      <c r="F36" s="174">
        <v>1476</v>
      </c>
      <c r="G36" s="175">
        <f t="shared" si="8"/>
        <v>163619</v>
      </c>
      <c r="H36" s="4">
        <v>0</v>
      </c>
      <c r="I36" s="4">
        <v>3500</v>
      </c>
      <c r="J36" s="4">
        <f t="shared" si="11"/>
        <v>3500</v>
      </c>
      <c r="K36" s="162">
        <f t="shared" si="2"/>
        <v>4.9847974670821187E-2</v>
      </c>
    </row>
    <row r="37" spans="1:11" ht="24.95" customHeight="1">
      <c r="A37" s="321"/>
      <c r="B37" s="328"/>
      <c r="C37" s="8" t="s">
        <v>208</v>
      </c>
      <c r="D37" s="9">
        <v>78542</v>
      </c>
      <c r="E37" s="174">
        <v>33942</v>
      </c>
      <c r="F37" s="174">
        <v>1</v>
      </c>
      <c r="G37" s="175">
        <f t="shared" si="8"/>
        <v>33941</v>
      </c>
      <c r="H37" s="4">
        <v>43542</v>
      </c>
      <c r="I37" s="4">
        <v>7778</v>
      </c>
      <c r="J37" s="4">
        <f t="shared" si="11"/>
        <v>51320</v>
      </c>
      <c r="K37" s="162">
        <f t="shared" si="2"/>
        <v>8.5546586539685776E-2</v>
      </c>
    </row>
    <row r="38" spans="1:11" ht="24.95" customHeight="1">
      <c r="A38" s="321"/>
      <c r="B38" s="328"/>
      <c r="C38" s="36" t="s">
        <v>166</v>
      </c>
      <c r="D38" s="9">
        <v>183271</v>
      </c>
      <c r="E38" s="174">
        <v>202700</v>
      </c>
      <c r="F38" s="174">
        <v>17</v>
      </c>
      <c r="G38" s="175">
        <f t="shared" si="8"/>
        <v>202683</v>
      </c>
      <c r="H38" s="4">
        <v>0</v>
      </c>
      <c r="I38" s="4">
        <v>3949</v>
      </c>
      <c r="J38" s="4">
        <f t="shared" si="11"/>
        <v>3949</v>
      </c>
      <c r="K38" s="162">
        <f t="shared" si="2"/>
        <v>0.12746697513518232</v>
      </c>
    </row>
    <row r="39" spans="1:11" ht="24.95" customHeight="1">
      <c r="A39" s="321"/>
      <c r="B39" s="328"/>
      <c r="C39" s="40" t="s">
        <v>84</v>
      </c>
      <c r="D39" s="9">
        <v>244806</v>
      </c>
      <c r="E39" s="174">
        <v>272994</v>
      </c>
      <c r="F39" s="174">
        <v>84</v>
      </c>
      <c r="G39" s="175">
        <f t="shared" si="8"/>
        <v>272910</v>
      </c>
      <c r="H39" s="4">
        <v>1409</v>
      </c>
      <c r="I39" s="4">
        <v>0</v>
      </c>
      <c r="J39" s="4">
        <f t="shared" si="11"/>
        <v>1409</v>
      </c>
      <c r="K39" s="162">
        <f t="shared" si="2"/>
        <v>0.12055668570214782</v>
      </c>
    </row>
    <row r="40" spans="1:11" ht="24.95" customHeight="1">
      <c r="A40" s="322"/>
      <c r="B40" s="312"/>
      <c r="C40" s="178" t="s">
        <v>535</v>
      </c>
      <c r="D40" s="179">
        <f>SUM(D30:D39)</f>
        <v>1341088</v>
      </c>
      <c r="E40" s="179">
        <f>SUM(E30:E39)</f>
        <v>1150646</v>
      </c>
      <c r="F40" s="179">
        <f>SUM(F30:F39)</f>
        <v>10808</v>
      </c>
      <c r="G40" s="180">
        <f>E40-F40</f>
        <v>1139838</v>
      </c>
      <c r="H40" s="181">
        <f>SUM(H30:H39)</f>
        <v>122862</v>
      </c>
      <c r="I40" s="181">
        <f>SUM(I30:I39)</f>
        <v>43745</v>
      </c>
      <c r="J40" s="181">
        <f>H40+I40</f>
        <v>166607</v>
      </c>
      <c r="K40" s="166">
        <f t="shared" si="2"/>
        <v>-2.5832011023885083E-2</v>
      </c>
    </row>
    <row r="41" spans="1:11" ht="24.95" customHeight="1" thickBot="1">
      <c r="A41" s="323"/>
      <c r="B41" s="329" t="s">
        <v>540</v>
      </c>
      <c r="C41" s="330"/>
      <c r="D41" s="182">
        <f>D11+D14+D17+D18+D21+D22+D28+D29+D40</f>
        <v>2266079</v>
      </c>
      <c r="E41" s="182">
        <f t="shared" ref="E41:F41" si="12">E11+E14+E17+E18+E21+E22+E28+E29+E40</f>
        <v>1973061</v>
      </c>
      <c r="F41" s="182">
        <f t="shared" si="12"/>
        <v>16961</v>
      </c>
      <c r="G41" s="182">
        <f>G11+G14+G17+G18+G21+G22+G28+G29+G40</f>
        <v>1956100</v>
      </c>
      <c r="H41" s="182">
        <f>H11+H14+H17+H18+H21+H22+H28+H29+H40</f>
        <v>220107</v>
      </c>
      <c r="I41" s="182">
        <f>I11+I14+I17+I18+I21+I22+I28+I29+I40</f>
        <v>86920</v>
      </c>
      <c r="J41" s="182">
        <f>J11+J14+J17+J18+J21+J22+J28+J29+J40</f>
        <v>307027</v>
      </c>
      <c r="K41" s="183">
        <f>(G41+J41-D41)/D41</f>
        <v>-1.3026906828932266E-3</v>
      </c>
    </row>
    <row r="42" spans="1:11" ht="24.95" customHeight="1">
      <c r="A42" s="331"/>
      <c r="B42" s="184" t="s">
        <v>536</v>
      </c>
      <c r="C42" s="8" t="s">
        <v>114</v>
      </c>
      <c r="D42" s="165">
        <v>40000</v>
      </c>
      <c r="E42" s="185">
        <v>43423</v>
      </c>
      <c r="F42" s="185">
        <v>297</v>
      </c>
      <c r="G42" s="186">
        <f t="shared" si="8"/>
        <v>43126</v>
      </c>
      <c r="H42" s="165">
        <v>0</v>
      </c>
      <c r="I42" s="165">
        <v>0</v>
      </c>
      <c r="J42" s="165">
        <f>H42+I42</f>
        <v>0</v>
      </c>
      <c r="K42" s="166">
        <f t="shared" si="2"/>
        <v>7.8149999999999997E-2</v>
      </c>
    </row>
    <row r="43" spans="1:11" ht="24.95" customHeight="1">
      <c r="A43" s="331"/>
      <c r="B43" s="333" t="s">
        <v>541</v>
      </c>
      <c r="C43" s="8" t="s">
        <v>107</v>
      </c>
      <c r="D43" s="9">
        <v>49800</v>
      </c>
      <c r="E43" s="163">
        <v>47151</v>
      </c>
      <c r="F43" s="163">
        <v>335</v>
      </c>
      <c r="G43" s="159">
        <f t="shared" si="8"/>
        <v>46816</v>
      </c>
      <c r="H43" s="9">
        <v>0</v>
      </c>
      <c r="I43" s="9">
        <v>0</v>
      </c>
      <c r="J43" s="9">
        <f t="shared" ref="J43:J46" si="13">H43+I43</f>
        <v>0</v>
      </c>
      <c r="K43" s="162">
        <f t="shared" si="2"/>
        <v>-5.991967871485944E-2</v>
      </c>
    </row>
    <row r="44" spans="1:11" ht="24.95" customHeight="1">
      <c r="A44" s="331"/>
      <c r="B44" s="334"/>
      <c r="C44" s="8" t="s">
        <v>72</v>
      </c>
      <c r="D44" s="9">
        <v>12200</v>
      </c>
      <c r="E44" s="172">
        <v>11664</v>
      </c>
      <c r="F44" s="172">
        <v>1584</v>
      </c>
      <c r="G44" s="159">
        <f t="shared" si="8"/>
        <v>10080</v>
      </c>
      <c r="H44" s="9">
        <v>0</v>
      </c>
      <c r="I44" s="9">
        <v>0</v>
      </c>
      <c r="J44" s="9">
        <f t="shared" si="13"/>
        <v>0</v>
      </c>
      <c r="K44" s="162">
        <f t="shared" si="2"/>
        <v>-0.17377049180327869</v>
      </c>
    </row>
    <row r="45" spans="1:11" ht="24.95" customHeight="1">
      <c r="A45" s="331"/>
      <c r="B45" s="334"/>
      <c r="C45" s="8" t="s">
        <v>147</v>
      </c>
      <c r="D45" s="9">
        <v>71033</v>
      </c>
      <c r="E45" s="187">
        <v>69069</v>
      </c>
      <c r="F45" s="187">
        <v>350</v>
      </c>
      <c r="G45" s="188">
        <f t="shared" si="8"/>
        <v>68719</v>
      </c>
      <c r="H45" s="9">
        <v>0</v>
      </c>
      <c r="I45" s="189">
        <v>0</v>
      </c>
      <c r="J45" s="9">
        <f t="shared" si="13"/>
        <v>0</v>
      </c>
      <c r="K45" s="162">
        <f t="shared" si="2"/>
        <v>-3.2576408148325429E-2</v>
      </c>
    </row>
    <row r="46" spans="1:11" ht="24.95" customHeight="1">
      <c r="A46" s="331"/>
      <c r="B46" s="334"/>
      <c r="C46" s="8" t="s">
        <v>542</v>
      </c>
      <c r="D46" s="9">
        <v>26860</v>
      </c>
      <c r="E46" s="163">
        <v>26156</v>
      </c>
      <c r="F46" s="163">
        <v>409</v>
      </c>
      <c r="G46" s="188">
        <f t="shared" si="8"/>
        <v>25747</v>
      </c>
      <c r="H46" s="31">
        <v>0</v>
      </c>
      <c r="I46" s="31">
        <v>0</v>
      </c>
      <c r="J46" s="9">
        <f t="shared" si="13"/>
        <v>0</v>
      </c>
      <c r="K46" s="162">
        <f t="shared" si="2"/>
        <v>-4.1437081161578557E-2</v>
      </c>
    </row>
    <row r="47" spans="1:11" ht="24.95" customHeight="1">
      <c r="A47" s="331"/>
      <c r="B47" s="335"/>
      <c r="C47" s="178" t="s">
        <v>535</v>
      </c>
      <c r="D47" s="165">
        <f>SUM(D43:D46)</f>
        <v>159893</v>
      </c>
      <c r="E47" s="190">
        <f>SUM(E43:E46)</f>
        <v>154040</v>
      </c>
      <c r="F47" s="190">
        <f>SUM(F43:F46)</f>
        <v>2678</v>
      </c>
      <c r="G47" s="171">
        <f>E47-F47</f>
        <v>151362</v>
      </c>
      <c r="H47" s="190">
        <f>SUM(H43:H46)</f>
        <v>0</v>
      </c>
      <c r="I47" s="190">
        <f>SUM(I43:I46)</f>
        <v>0</v>
      </c>
      <c r="J47" s="190">
        <f>H47+I47</f>
        <v>0</v>
      </c>
      <c r="K47" s="166">
        <f>(G47+J47-D47)/D47</f>
        <v>-5.335443077558117E-2</v>
      </c>
    </row>
    <row r="48" spans="1:11" ht="24.95" customHeight="1">
      <c r="A48" s="331"/>
      <c r="B48" s="184" t="s">
        <v>543</v>
      </c>
      <c r="C48" s="8" t="s">
        <v>274</v>
      </c>
      <c r="D48" s="165">
        <v>7220</v>
      </c>
      <c r="E48" s="168">
        <v>5856</v>
      </c>
      <c r="F48" s="168">
        <v>395</v>
      </c>
      <c r="G48" s="186">
        <f>E48-F48</f>
        <v>5461</v>
      </c>
      <c r="H48" s="165">
        <v>0</v>
      </c>
      <c r="I48" s="165">
        <v>0</v>
      </c>
      <c r="J48" s="165">
        <f>H48+I48</f>
        <v>0</v>
      </c>
      <c r="K48" s="166">
        <f>(G48+J48-D48)/D48</f>
        <v>-0.24362880886426594</v>
      </c>
    </row>
    <row r="49" spans="1:11" ht="24.95" customHeight="1">
      <c r="A49" s="331"/>
      <c r="B49" s="333" t="s">
        <v>544</v>
      </c>
      <c r="C49" s="8" t="s">
        <v>160</v>
      </c>
      <c r="D49" s="9">
        <v>16633</v>
      </c>
      <c r="E49" s="163">
        <v>15873</v>
      </c>
      <c r="F49" s="163">
        <v>251</v>
      </c>
      <c r="G49" s="188">
        <f t="shared" ref="G49" si="14">E49-F49</f>
        <v>15622</v>
      </c>
      <c r="H49" s="9">
        <v>0</v>
      </c>
      <c r="I49" s="9">
        <v>0</v>
      </c>
      <c r="J49" s="9">
        <f t="shared" ref="J49:J54" si="15">H49+I49</f>
        <v>0</v>
      </c>
      <c r="K49" s="162">
        <f t="shared" si="2"/>
        <v>-6.078278121806048E-2</v>
      </c>
    </row>
    <row r="50" spans="1:11" ht="24.95" customHeight="1">
      <c r="A50" s="331"/>
      <c r="B50" s="334"/>
      <c r="C50" s="8" t="s">
        <v>4</v>
      </c>
      <c r="D50" s="9">
        <v>6440</v>
      </c>
      <c r="E50" s="163">
        <v>6230</v>
      </c>
      <c r="F50" s="163">
        <v>162</v>
      </c>
      <c r="G50" s="188">
        <f t="shared" si="8"/>
        <v>6068</v>
      </c>
      <c r="H50" s="9">
        <v>0</v>
      </c>
      <c r="I50" s="9">
        <v>0</v>
      </c>
      <c r="J50" s="9">
        <f t="shared" si="15"/>
        <v>0</v>
      </c>
      <c r="K50" s="162">
        <f t="shared" si="2"/>
        <v>-5.77639751552795E-2</v>
      </c>
    </row>
    <row r="51" spans="1:11" ht="24.95" customHeight="1">
      <c r="A51" s="331"/>
      <c r="B51" s="334"/>
      <c r="C51" s="8" t="s">
        <v>58</v>
      </c>
      <c r="D51" s="9">
        <v>15500</v>
      </c>
      <c r="E51" s="163">
        <v>14941</v>
      </c>
      <c r="F51" s="163">
        <v>160</v>
      </c>
      <c r="G51" s="188">
        <f t="shared" si="8"/>
        <v>14781</v>
      </c>
      <c r="H51" s="9">
        <v>0</v>
      </c>
      <c r="I51" s="9">
        <v>0</v>
      </c>
      <c r="J51" s="9">
        <f t="shared" si="15"/>
        <v>0</v>
      </c>
      <c r="K51" s="162">
        <f t="shared" si="2"/>
        <v>-4.6387096774193545E-2</v>
      </c>
    </row>
    <row r="52" spans="1:11" ht="24.95" customHeight="1">
      <c r="A52" s="331"/>
      <c r="B52" s="334"/>
      <c r="C52" s="8" t="s">
        <v>100</v>
      </c>
      <c r="D52" s="9">
        <v>18600</v>
      </c>
      <c r="E52" s="163">
        <v>18172</v>
      </c>
      <c r="F52" s="163">
        <v>161</v>
      </c>
      <c r="G52" s="188">
        <f>E52-F52</f>
        <v>18011</v>
      </c>
      <c r="H52" s="9">
        <v>0</v>
      </c>
      <c r="I52" s="9">
        <v>0</v>
      </c>
      <c r="J52" s="9">
        <f t="shared" si="15"/>
        <v>0</v>
      </c>
      <c r="K52" s="162">
        <f t="shared" si="2"/>
        <v>-3.1666666666666669E-2</v>
      </c>
    </row>
    <row r="53" spans="1:11" ht="24.95" customHeight="1">
      <c r="A53" s="331"/>
      <c r="B53" s="334"/>
      <c r="C53" s="8" t="s">
        <v>121</v>
      </c>
      <c r="D53" s="9">
        <v>15500</v>
      </c>
      <c r="E53" s="172">
        <v>15028</v>
      </c>
      <c r="F53" s="172">
        <v>155</v>
      </c>
      <c r="G53" s="159">
        <f t="shared" si="8"/>
        <v>14873</v>
      </c>
      <c r="H53" s="9">
        <v>0</v>
      </c>
      <c r="I53" s="9">
        <v>0</v>
      </c>
      <c r="J53" s="9">
        <f t="shared" si="15"/>
        <v>0</v>
      </c>
      <c r="K53" s="162">
        <f t="shared" si="2"/>
        <v>-4.0451612903225805E-2</v>
      </c>
    </row>
    <row r="54" spans="1:11" ht="24.95" customHeight="1">
      <c r="A54" s="331"/>
      <c r="B54" s="334"/>
      <c r="C54" s="8" t="s">
        <v>130</v>
      </c>
      <c r="D54" s="9">
        <v>4650</v>
      </c>
      <c r="E54" s="172">
        <v>4548</v>
      </c>
      <c r="F54" s="172">
        <v>78</v>
      </c>
      <c r="G54" s="159">
        <f t="shared" si="8"/>
        <v>4470</v>
      </c>
      <c r="H54" s="9">
        <v>0</v>
      </c>
      <c r="I54" s="9">
        <v>0</v>
      </c>
      <c r="J54" s="9">
        <f t="shared" si="15"/>
        <v>0</v>
      </c>
      <c r="K54" s="162">
        <f t="shared" si="2"/>
        <v>-3.870967741935484E-2</v>
      </c>
    </row>
    <row r="55" spans="1:11" ht="24.95" customHeight="1">
      <c r="A55" s="332"/>
      <c r="B55" s="335"/>
      <c r="C55" s="178" t="s">
        <v>535</v>
      </c>
      <c r="D55" s="165">
        <f>SUM(D49:D54)</f>
        <v>77323</v>
      </c>
      <c r="E55" s="46">
        <f>SUM(E49:E54)</f>
        <v>74792</v>
      </c>
      <c r="F55" s="46">
        <f>SUM(F49:F54)</f>
        <v>967</v>
      </c>
      <c r="G55" s="186">
        <f>E55-F55</f>
        <v>73825</v>
      </c>
      <c r="H55" s="46">
        <f>SUM(H49:H54)</f>
        <v>0</v>
      </c>
      <c r="I55" s="46">
        <f t="shared" ref="I55" si="16">SUM(I49:I54)</f>
        <v>0</v>
      </c>
      <c r="J55" s="46">
        <f>H55+I55</f>
        <v>0</v>
      </c>
      <c r="K55" s="166">
        <f>(G55+J55-D55)/D55</f>
        <v>-4.5238803460807261E-2</v>
      </c>
    </row>
    <row r="56" spans="1:11" ht="24.95" customHeight="1">
      <c r="A56" s="336">
        <v>2015</v>
      </c>
      <c r="B56" s="333" t="s">
        <v>545</v>
      </c>
      <c r="C56" s="8" t="s">
        <v>87</v>
      </c>
      <c r="D56" s="9">
        <v>24000</v>
      </c>
      <c r="E56" s="163">
        <v>22599</v>
      </c>
      <c r="F56" s="163">
        <v>285</v>
      </c>
      <c r="G56" s="188">
        <f t="shared" ref="G56" si="17">E56-F56</f>
        <v>22314</v>
      </c>
      <c r="H56" s="9">
        <v>996</v>
      </c>
      <c r="I56" s="9">
        <v>2700</v>
      </c>
      <c r="J56" s="9">
        <f t="shared" ref="J56:J59" si="18">H56+I56</f>
        <v>3696</v>
      </c>
      <c r="K56" s="162">
        <f t="shared" si="2"/>
        <v>8.3750000000000005E-2</v>
      </c>
    </row>
    <row r="57" spans="1:11" ht="24.95" customHeight="1">
      <c r="A57" s="337"/>
      <c r="B57" s="334"/>
      <c r="C57" s="8" t="s">
        <v>62</v>
      </c>
      <c r="D57" s="9">
        <v>19520</v>
      </c>
      <c r="E57" s="172">
        <v>18516</v>
      </c>
      <c r="F57" s="172">
        <v>766</v>
      </c>
      <c r="G57" s="159">
        <f t="shared" si="8"/>
        <v>17750</v>
      </c>
      <c r="H57" s="9">
        <v>0</v>
      </c>
      <c r="I57" s="9">
        <v>0</v>
      </c>
      <c r="J57" s="9">
        <f t="shared" si="18"/>
        <v>0</v>
      </c>
      <c r="K57" s="162">
        <f t="shared" si="2"/>
        <v>-9.0676229508196718E-2</v>
      </c>
    </row>
    <row r="58" spans="1:11" ht="24.95" customHeight="1">
      <c r="A58" s="337"/>
      <c r="B58" s="334"/>
      <c r="C58" s="8" t="s">
        <v>109</v>
      </c>
      <c r="D58" s="9">
        <v>58942</v>
      </c>
      <c r="E58" s="163">
        <v>57339</v>
      </c>
      <c r="F58" s="163">
        <v>493</v>
      </c>
      <c r="G58" s="188">
        <f>E58-F58</f>
        <v>56846</v>
      </c>
      <c r="H58" s="9">
        <v>0</v>
      </c>
      <c r="I58" s="9">
        <v>1</v>
      </c>
      <c r="J58" s="9">
        <f t="shared" si="18"/>
        <v>1</v>
      </c>
      <c r="K58" s="162">
        <f t="shared" si="2"/>
        <v>-3.5543415561060027E-2</v>
      </c>
    </row>
    <row r="59" spans="1:11" ht="24.95" customHeight="1">
      <c r="A59" s="337"/>
      <c r="B59" s="334"/>
      <c r="C59" s="8" t="s">
        <v>92</v>
      </c>
      <c r="D59" s="9">
        <v>12733</v>
      </c>
      <c r="E59" s="172">
        <v>12101</v>
      </c>
      <c r="F59" s="172">
        <v>336</v>
      </c>
      <c r="G59" s="159">
        <f t="shared" si="8"/>
        <v>11765</v>
      </c>
      <c r="H59" s="9">
        <v>0</v>
      </c>
      <c r="I59" s="9">
        <v>0</v>
      </c>
      <c r="J59" s="9">
        <f t="shared" si="18"/>
        <v>0</v>
      </c>
      <c r="K59" s="162">
        <f t="shared" si="2"/>
        <v>-7.6022932537500976E-2</v>
      </c>
    </row>
    <row r="60" spans="1:11" ht="24.95" customHeight="1">
      <c r="A60" s="337"/>
      <c r="B60" s="335"/>
      <c r="C60" s="178" t="s">
        <v>546</v>
      </c>
      <c r="D60" s="165">
        <f>SUM(D56:D59)</f>
        <v>115195</v>
      </c>
      <c r="E60" s="191">
        <f>SUM(E56:E59)</f>
        <v>110555</v>
      </c>
      <c r="F60" s="191">
        <f>SUM(F56:F59)</f>
        <v>1880</v>
      </c>
      <c r="G60" s="192">
        <f>E60-F60</f>
        <v>108675</v>
      </c>
      <c r="H60" s="191">
        <f>SUM(H56:H59)</f>
        <v>996</v>
      </c>
      <c r="I60" s="191">
        <f>SUM(I56:I59)</f>
        <v>2701</v>
      </c>
      <c r="J60" s="191">
        <f>H60+I60</f>
        <v>3697</v>
      </c>
      <c r="K60" s="166">
        <f t="shared" si="2"/>
        <v>-2.4506271973609967E-2</v>
      </c>
    </row>
    <row r="61" spans="1:11" ht="24.95" customHeight="1">
      <c r="A61" s="337"/>
      <c r="B61" s="339" t="s">
        <v>547</v>
      </c>
      <c r="C61" s="3" t="s">
        <v>169</v>
      </c>
      <c r="D61" s="4">
        <v>14145</v>
      </c>
      <c r="E61" s="172">
        <v>13188</v>
      </c>
      <c r="F61" s="172">
        <v>0</v>
      </c>
      <c r="G61" s="175">
        <f t="shared" si="8"/>
        <v>13188</v>
      </c>
      <c r="H61" s="4">
        <v>0</v>
      </c>
      <c r="I61" s="4">
        <v>34</v>
      </c>
      <c r="J61" s="4">
        <f>H61+I61</f>
        <v>34</v>
      </c>
      <c r="K61" s="162">
        <f t="shared" si="2"/>
        <v>-6.5252739483916578E-2</v>
      </c>
    </row>
    <row r="62" spans="1:11" ht="24.95" customHeight="1">
      <c r="A62" s="337"/>
      <c r="B62" s="340"/>
      <c r="C62" s="3" t="s">
        <v>164</v>
      </c>
      <c r="D62" s="4">
        <v>24700</v>
      </c>
      <c r="E62" s="172">
        <v>23382</v>
      </c>
      <c r="F62" s="172">
        <v>386</v>
      </c>
      <c r="G62" s="175">
        <f t="shared" si="8"/>
        <v>22996</v>
      </c>
      <c r="H62" s="4">
        <v>0</v>
      </c>
      <c r="I62" s="4">
        <v>29</v>
      </c>
      <c r="J62" s="4">
        <f t="shared" ref="J62:J64" si="19">H62+I62</f>
        <v>29</v>
      </c>
      <c r="K62" s="162">
        <f t="shared" si="2"/>
        <v>-6.7813765182186236E-2</v>
      </c>
    </row>
    <row r="63" spans="1:11" ht="24.95" customHeight="1">
      <c r="A63" s="337"/>
      <c r="B63" s="340"/>
      <c r="C63" s="3" t="s">
        <v>548</v>
      </c>
      <c r="D63" s="9">
        <v>77910</v>
      </c>
      <c r="E63" s="163">
        <v>75693</v>
      </c>
      <c r="F63" s="163">
        <v>688</v>
      </c>
      <c r="G63" s="188">
        <f>E63-F63</f>
        <v>75005</v>
      </c>
      <c r="H63" s="9">
        <v>0</v>
      </c>
      <c r="I63" s="9">
        <v>0</v>
      </c>
      <c r="J63" s="9">
        <f t="shared" si="19"/>
        <v>0</v>
      </c>
      <c r="K63" s="162">
        <f t="shared" si="2"/>
        <v>-3.7286612758310869E-2</v>
      </c>
    </row>
    <row r="64" spans="1:11" ht="24.95" customHeight="1">
      <c r="A64" s="337"/>
      <c r="B64" s="340"/>
      <c r="C64" s="3" t="s">
        <v>176</v>
      </c>
      <c r="D64" s="9">
        <v>56232</v>
      </c>
      <c r="E64" s="163">
        <v>54551</v>
      </c>
      <c r="F64" s="163">
        <v>0</v>
      </c>
      <c r="G64" s="188">
        <f>E64-F64</f>
        <v>54551</v>
      </c>
      <c r="H64" s="9">
        <v>0</v>
      </c>
      <c r="I64" s="9">
        <v>0</v>
      </c>
      <c r="J64" s="9">
        <f t="shared" si="19"/>
        <v>0</v>
      </c>
      <c r="K64" s="162">
        <f>(G64+J64-D64)/D64</f>
        <v>-2.9894010527813344E-2</v>
      </c>
    </row>
    <row r="65" spans="1:11" ht="24.95" customHeight="1">
      <c r="A65" s="331"/>
      <c r="B65" s="340"/>
      <c r="C65" s="178" t="s">
        <v>549</v>
      </c>
      <c r="D65" s="181">
        <f>SUM(D61:D64)</f>
        <v>172987</v>
      </c>
      <c r="E65" s="46">
        <f>SUM(E61:E64)</f>
        <v>166814</v>
      </c>
      <c r="F65" s="46">
        <f>SUM(F61:F64)</f>
        <v>1074</v>
      </c>
      <c r="G65" s="193">
        <f t="shared" si="8"/>
        <v>165740</v>
      </c>
      <c r="H65" s="46">
        <f>SUM(H61:H64)</f>
        <v>0</v>
      </c>
      <c r="I65" s="46">
        <f>SUM(I61:I64)</f>
        <v>63</v>
      </c>
      <c r="J65" s="46">
        <f>SUM(J61:J64)</f>
        <v>63</v>
      </c>
      <c r="K65" s="166">
        <f>(G65+J65-D65)/D65</f>
        <v>-4.1529132246931853E-2</v>
      </c>
    </row>
    <row r="66" spans="1:11" ht="24.95" customHeight="1" thickBot="1">
      <c r="A66" s="338"/>
      <c r="B66" s="341" t="s">
        <v>540</v>
      </c>
      <c r="C66" s="342"/>
      <c r="D66" s="194">
        <f t="shared" ref="D66:J66" si="20">D42+D47+D48+D55+D60+D65</f>
        <v>572618</v>
      </c>
      <c r="E66" s="195">
        <f t="shared" si="20"/>
        <v>555480</v>
      </c>
      <c r="F66" s="195">
        <f t="shared" si="20"/>
        <v>7291</v>
      </c>
      <c r="G66" s="195">
        <f t="shared" si="20"/>
        <v>548189</v>
      </c>
      <c r="H66" s="194">
        <f t="shared" si="20"/>
        <v>996</v>
      </c>
      <c r="I66" s="194">
        <f t="shared" si="20"/>
        <v>2764</v>
      </c>
      <c r="J66" s="194">
        <f t="shared" si="20"/>
        <v>3760</v>
      </c>
      <c r="K66" s="166">
        <f>(G66+J66-D66)/D66</f>
        <v>-3.6095616973270135E-2</v>
      </c>
    </row>
    <row r="67" spans="1:11" ht="24.95" customHeight="1">
      <c r="A67" s="343">
        <v>2016</v>
      </c>
      <c r="B67" s="196" t="s">
        <v>550</v>
      </c>
      <c r="C67" s="156" t="s">
        <v>70</v>
      </c>
      <c r="D67" s="197">
        <v>28500</v>
      </c>
      <c r="E67" s="198">
        <v>28047</v>
      </c>
      <c r="F67" s="198">
        <v>290</v>
      </c>
      <c r="G67" s="186">
        <f t="shared" si="8"/>
        <v>27757</v>
      </c>
      <c r="H67" s="197">
        <v>0</v>
      </c>
      <c r="I67" s="197">
        <v>0</v>
      </c>
      <c r="J67" s="197">
        <f>H67+I67</f>
        <v>0</v>
      </c>
      <c r="K67" s="199">
        <f t="shared" si="2"/>
        <v>-2.607017543859649E-2</v>
      </c>
    </row>
    <row r="68" spans="1:11" ht="24.95" customHeight="1">
      <c r="A68" s="344"/>
      <c r="B68" s="345" t="s">
        <v>551</v>
      </c>
      <c r="C68" s="3" t="s">
        <v>99</v>
      </c>
      <c r="D68" s="4">
        <v>4400</v>
      </c>
      <c r="E68" s="200">
        <v>2699</v>
      </c>
      <c r="F68" s="200">
        <v>21</v>
      </c>
      <c r="G68" s="175">
        <f t="shared" si="8"/>
        <v>2678</v>
      </c>
      <c r="H68" s="4">
        <v>0</v>
      </c>
      <c r="I68" s="4">
        <v>0</v>
      </c>
      <c r="J68" s="4">
        <f>H68+I68</f>
        <v>0</v>
      </c>
      <c r="K68" s="162">
        <f t="shared" si="2"/>
        <v>-0.39136363636363636</v>
      </c>
    </row>
    <row r="69" spans="1:11" ht="24.95" customHeight="1">
      <c r="A69" s="344"/>
      <c r="B69" s="346"/>
      <c r="C69" s="8" t="s">
        <v>81</v>
      </c>
      <c r="D69" s="9">
        <v>2350</v>
      </c>
      <c r="E69" s="174">
        <v>2317</v>
      </c>
      <c r="F69" s="174">
        <v>31</v>
      </c>
      <c r="G69" s="159">
        <f t="shared" si="8"/>
        <v>2286</v>
      </c>
      <c r="H69" s="9">
        <v>0</v>
      </c>
      <c r="I69" s="9">
        <v>0</v>
      </c>
      <c r="J69" s="9">
        <f t="shared" ref="J69:J70" si="21">H69+I69</f>
        <v>0</v>
      </c>
      <c r="K69" s="162">
        <f t="shared" si="2"/>
        <v>-2.7234042553191489E-2</v>
      </c>
    </row>
    <row r="70" spans="1:11" ht="24.95" customHeight="1">
      <c r="A70" s="344"/>
      <c r="B70" s="346"/>
      <c r="C70" s="29" t="s">
        <v>148</v>
      </c>
      <c r="D70" s="201">
        <v>2460</v>
      </c>
      <c r="E70" s="174">
        <v>2368</v>
      </c>
      <c r="F70" s="174">
        <v>70</v>
      </c>
      <c r="G70" s="202">
        <f t="shared" si="8"/>
        <v>2298</v>
      </c>
      <c r="H70" s="201">
        <v>0</v>
      </c>
      <c r="I70" s="201">
        <v>0</v>
      </c>
      <c r="J70" s="9">
        <f t="shared" si="21"/>
        <v>0</v>
      </c>
      <c r="K70" s="203">
        <f t="shared" si="2"/>
        <v>-6.5853658536585369E-2</v>
      </c>
    </row>
    <row r="71" spans="1:11" ht="24.95" customHeight="1">
      <c r="A71" s="322"/>
      <c r="B71" s="227"/>
      <c r="C71" s="178" t="s">
        <v>535</v>
      </c>
      <c r="D71" s="181">
        <f>SUM(D68:D70)</f>
        <v>9210</v>
      </c>
      <c r="E71" s="46">
        <f>SUM(E68:E70)</f>
        <v>7384</v>
      </c>
      <c r="F71" s="46">
        <f>SUM(F68:F70)</f>
        <v>122</v>
      </c>
      <c r="G71" s="193">
        <f>E71-F71</f>
        <v>7262</v>
      </c>
      <c r="H71" s="46">
        <f>SUM(H68:H70)</f>
        <v>0</v>
      </c>
      <c r="I71" s="46">
        <f>SUM(I68:I70)</f>
        <v>0</v>
      </c>
      <c r="J71" s="46">
        <f>SUM(J68:J70)</f>
        <v>0</v>
      </c>
      <c r="K71" s="166">
        <f t="shared" si="2"/>
        <v>-0.21150922909880565</v>
      </c>
    </row>
    <row r="72" spans="1:11" ht="24.95" customHeight="1">
      <c r="A72" s="322"/>
      <c r="B72" s="345" t="s">
        <v>552</v>
      </c>
      <c r="C72" s="204" t="s">
        <v>95</v>
      </c>
      <c r="D72" s="165">
        <v>3050</v>
      </c>
      <c r="E72" s="205"/>
      <c r="F72" s="205"/>
      <c r="G72" s="186">
        <f t="shared" ref="G72:G82" si="22">E72-F72</f>
        <v>0</v>
      </c>
      <c r="H72" s="165">
        <v>0</v>
      </c>
      <c r="I72" s="165">
        <v>0</v>
      </c>
      <c r="J72" s="165">
        <f>H72+I72</f>
        <v>0</v>
      </c>
      <c r="K72" s="166">
        <f t="shared" ref="K72:K74" si="23">(G72+J72-D72)/D72</f>
        <v>-1</v>
      </c>
    </row>
    <row r="73" spans="1:11" ht="24.95" customHeight="1">
      <c r="A73" s="322"/>
      <c r="B73" s="229"/>
      <c r="C73" s="40" t="s">
        <v>553</v>
      </c>
      <c r="D73" s="181">
        <v>5200</v>
      </c>
      <c r="E73" s="206">
        <v>5249</v>
      </c>
      <c r="F73" s="206">
        <v>181</v>
      </c>
      <c r="G73" s="207">
        <f t="shared" si="22"/>
        <v>5068</v>
      </c>
      <c r="H73" s="181">
        <v>0</v>
      </c>
      <c r="I73" s="181">
        <v>0</v>
      </c>
      <c r="J73" s="181">
        <f>H73+I73</f>
        <v>0</v>
      </c>
      <c r="K73" s="166">
        <f t="shared" si="23"/>
        <v>-2.5384615384615384E-2</v>
      </c>
    </row>
    <row r="74" spans="1:11" ht="24.95" customHeight="1">
      <c r="A74" s="322"/>
      <c r="B74" s="229"/>
      <c r="C74" s="3" t="s">
        <v>554</v>
      </c>
      <c r="D74" s="181">
        <v>9000</v>
      </c>
      <c r="E74" s="206">
        <v>9005</v>
      </c>
      <c r="F74" s="206">
        <v>254</v>
      </c>
      <c r="G74" s="186">
        <f t="shared" si="22"/>
        <v>8751</v>
      </c>
      <c r="H74" s="181">
        <v>0</v>
      </c>
      <c r="I74" s="181">
        <v>0</v>
      </c>
      <c r="J74" s="181">
        <f>H74+I74</f>
        <v>0</v>
      </c>
      <c r="K74" s="166">
        <f t="shared" si="23"/>
        <v>-2.7666666666666666E-2</v>
      </c>
    </row>
    <row r="75" spans="1:11" ht="24.95" customHeight="1">
      <c r="A75" s="322"/>
      <c r="B75" s="227"/>
      <c r="C75" s="178" t="s">
        <v>535</v>
      </c>
      <c r="D75" s="181">
        <f t="shared" ref="D75:I75" si="24">SUM(D72:D74)</f>
        <v>17250</v>
      </c>
      <c r="E75" s="181">
        <f t="shared" si="24"/>
        <v>14254</v>
      </c>
      <c r="F75" s="181">
        <f t="shared" si="24"/>
        <v>435</v>
      </c>
      <c r="G75" s="181">
        <f t="shared" si="24"/>
        <v>13819</v>
      </c>
      <c r="H75" s="181">
        <f t="shared" si="24"/>
        <v>0</v>
      </c>
      <c r="I75" s="181">
        <f t="shared" si="24"/>
        <v>0</v>
      </c>
      <c r="J75" s="181">
        <f>SUM(J72:J74)</f>
        <v>0</v>
      </c>
      <c r="K75" s="166">
        <f>(G75+J75-D75)/D75</f>
        <v>-0.19889855072463769</v>
      </c>
    </row>
    <row r="76" spans="1:11" ht="24.95" customHeight="1">
      <c r="A76" s="322"/>
      <c r="B76" s="208" t="s">
        <v>555</v>
      </c>
      <c r="C76" s="3" t="s">
        <v>556</v>
      </c>
      <c r="D76" s="181">
        <v>6500</v>
      </c>
      <c r="E76" s="206">
        <v>6500</v>
      </c>
      <c r="F76" s="206">
        <v>13</v>
      </c>
      <c r="G76" s="186">
        <f t="shared" si="22"/>
        <v>6487</v>
      </c>
      <c r="H76" s="181">
        <v>0</v>
      </c>
      <c r="I76" s="181">
        <v>0</v>
      </c>
      <c r="J76" s="181">
        <f>H76+I76</f>
        <v>0</v>
      </c>
      <c r="K76" s="166">
        <f>(G76+J76-D76)/D76</f>
        <v>-2E-3</v>
      </c>
    </row>
    <row r="77" spans="1:11" ht="24.95" customHeight="1">
      <c r="A77" s="322"/>
      <c r="B77" s="345" t="s">
        <v>557</v>
      </c>
      <c r="C77" s="40" t="s">
        <v>558</v>
      </c>
      <c r="D77" s="181">
        <v>6000</v>
      </c>
      <c r="E77" s="206">
        <v>0</v>
      </c>
      <c r="F77" s="206">
        <v>0</v>
      </c>
      <c r="G77" s="186">
        <f t="shared" si="22"/>
        <v>0</v>
      </c>
      <c r="H77" s="181">
        <v>0</v>
      </c>
      <c r="I77" s="181">
        <v>0</v>
      </c>
      <c r="J77" s="181">
        <f t="shared" ref="J77:J82" si="25">H77+I77</f>
        <v>0</v>
      </c>
      <c r="K77" s="166">
        <f>(G77+J77-D77)/D77</f>
        <v>-1</v>
      </c>
    </row>
    <row r="78" spans="1:11" ht="24.95" customHeight="1">
      <c r="A78" s="322"/>
      <c r="B78" s="229"/>
      <c r="C78" s="40" t="s">
        <v>559</v>
      </c>
      <c r="D78" s="181">
        <v>3200</v>
      </c>
      <c r="E78" s="206"/>
      <c r="F78" s="206"/>
      <c r="G78" s="186">
        <f t="shared" si="22"/>
        <v>0</v>
      </c>
      <c r="H78" s="181">
        <v>0</v>
      </c>
      <c r="I78" s="181">
        <v>0</v>
      </c>
      <c r="J78" s="181">
        <f t="shared" si="25"/>
        <v>0</v>
      </c>
      <c r="K78" s="166"/>
    </row>
    <row r="79" spans="1:11" ht="24.95" customHeight="1">
      <c r="A79" s="322"/>
      <c r="B79" s="229"/>
      <c r="C79" s="40" t="s">
        <v>560</v>
      </c>
      <c r="D79" s="181">
        <v>8400</v>
      </c>
      <c r="E79" s="206"/>
      <c r="F79" s="206"/>
      <c r="G79" s="186">
        <f t="shared" si="22"/>
        <v>0</v>
      </c>
      <c r="H79" s="181">
        <v>0</v>
      </c>
      <c r="I79" s="181">
        <v>0</v>
      </c>
      <c r="J79" s="181">
        <f t="shared" si="25"/>
        <v>0</v>
      </c>
      <c r="K79" s="166"/>
    </row>
    <row r="80" spans="1:11" ht="24.95" customHeight="1">
      <c r="A80" s="322"/>
      <c r="B80" s="227"/>
      <c r="C80" s="209" t="s">
        <v>535</v>
      </c>
      <c r="D80" s="181">
        <f t="shared" ref="D80:I80" si="26">SUM(D77:D79)</f>
        <v>17600</v>
      </c>
      <c r="E80" s="181">
        <f t="shared" si="26"/>
        <v>0</v>
      </c>
      <c r="F80" s="181">
        <f t="shared" si="26"/>
        <v>0</v>
      </c>
      <c r="G80" s="181">
        <f t="shared" si="26"/>
        <v>0</v>
      </c>
      <c r="H80" s="181">
        <f t="shared" si="26"/>
        <v>0</v>
      </c>
      <c r="I80" s="181">
        <f t="shared" si="26"/>
        <v>0</v>
      </c>
      <c r="J80" s="181">
        <f>SUM(J77:J79)</f>
        <v>0</v>
      </c>
      <c r="K80" s="166">
        <f>(G80+J80-D80)/D80</f>
        <v>-1</v>
      </c>
    </row>
    <row r="81" spans="1:11" ht="24.95" customHeight="1">
      <c r="A81" s="322"/>
      <c r="B81" s="347" t="s">
        <v>561</v>
      </c>
      <c r="C81" s="210" t="s">
        <v>562</v>
      </c>
      <c r="D81" s="181">
        <v>1542</v>
      </c>
      <c r="E81" s="206">
        <v>1542</v>
      </c>
      <c r="F81" s="206">
        <v>16</v>
      </c>
      <c r="G81" s="186">
        <f t="shared" si="22"/>
        <v>1526</v>
      </c>
      <c r="H81" s="181">
        <v>0</v>
      </c>
      <c r="I81" s="181">
        <v>0</v>
      </c>
      <c r="J81" s="181">
        <f t="shared" si="25"/>
        <v>0</v>
      </c>
      <c r="K81" s="166"/>
    </row>
    <row r="82" spans="1:11" ht="24.95" customHeight="1">
      <c r="A82" s="322"/>
      <c r="B82" s="312"/>
      <c r="C82" s="211" t="s">
        <v>563</v>
      </c>
      <c r="D82" s="181">
        <v>0</v>
      </c>
      <c r="E82" s="206"/>
      <c r="F82" s="206"/>
      <c r="G82" s="186">
        <f t="shared" si="22"/>
        <v>0</v>
      </c>
      <c r="H82" s="181">
        <v>0</v>
      </c>
      <c r="I82" s="181">
        <v>0</v>
      </c>
      <c r="J82" s="181">
        <f t="shared" si="25"/>
        <v>0</v>
      </c>
      <c r="K82" s="166"/>
    </row>
    <row r="83" spans="1:11" ht="24.95" customHeight="1">
      <c r="A83" s="322"/>
      <c r="B83" s="312"/>
      <c r="C83" s="178" t="s">
        <v>535</v>
      </c>
      <c r="D83" s="169">
        <f>SUM(D81:D82)</f>
        <v>1542</v>
      </c>
      <c r="E83" s="170">
        <f>SUM(E81:E82)</f>
        <v>1542</v>
      </c>
      <c r="F83" s="170">
        <f>SUM(F80:F82)</f>
        <v>16</v>
      </c>
      <c r="G83" s="193">
        <f>E83-F83</f>
        <v>1526</v>
      </c>
      <c r="H83" s="181">
        <f>SUM(H81:H82)</f>
        <v>0</v>
      </c>
      <c r="I83" s="181">
        <f>SUM(I81:I82)</f>
        <v>0</v>
      </c>
      <c r="J83" s="181">
        <f>SUM(J81:J82)</f>
        <v>0</v>
      </c>
      <c r="K83" s="166">
        <f t="shared" ref="K83:K85" si="27">(G83+J83-D83)/D83</f>
        <v>-1.0376134889753566E-2</v>
      </c>
    </row>
    <row r="84" spans="1:11" ht="24.95" customHeight="1">
      <c r="A84" s="322"/>
      <c r="B84" s="208" t="s">
        <v>564</v>
      </c>
      <c r="C84" s="211" t="s">
        <v>565</v>
      </c>
      <c r="D84" s="169">
        <v>6600</v>
      </c>
      <c r="E84" s="212"/>
      <c r="F84" s="212"/>
      <c r="G84" s="186">
        <f t="shared" ref="G84:G85" si="28">E84-F84</f>
        <v>0</v>
      </c>
      <c r="H84" s="181">
        <v>0</v>
      </c>
      <c r="I84" s="181">
        <v>0</v>
      </c>
      <c r="J84" s="181">
        <f t="shared" ref="J84:J85" si="29">H84+I84</f>
        <v>0</v>
      </c>
      <c r="K84" s="166">
        <f t="shared" si="27"/>
        <v>-1</v>
      </c>
    </row>
    <row r="85" spans="1:11" ht="24.95" customHeight="1">
      <c r="A85" s="322"/>
      <c r="B85" s="213" t="s">
        <v>566</v>
      </c>
      <c r="C85" s="211" t="s">
        <v>567</v>
      </c>
      <c r="D85" s="181">
        <v>2100</v>
      </c>
      <c r="E85" s="206"/>
      <c r="F85" s="206"/>
      <c r="G85" s="186">
        <f t="shared" si="28"/>
        <v>0</v>
      </c>
      <c r="H85" s="181">
        <v>0</v>
      </c>
      <c r="I85" s="181">
        <v>0</v>
      </c>
      <c r="J85" s="181">
        <f t="shared" si="29"/>
        <v>0</v>
      </c>
      <c r="K85" s="166">
        <f t="shared" si="27"/>
        <v>-1</v>
      </c>
    </row>
    <row r="86" spans="1:11" ht="24.95" customHeight="1" thickBot="1">
      <c r="A86" s="323"/>
      <c r="B86" s="348" t="s">
        <v>540</v>
      </c>
      <c r="C86" s="330"/>
      <c r="D86" s="195">
        <f t="shared" ref="D86:J86" si="30">D67+D71+D75+D80+D83+D84+D85</f>
        <v>82802</v>
      </c>
      <c r="E86" s="195">
        <f t="shared" si="30"/>
        <v>51227</v>
      </c>
      <c r="F86" s="195">
        <f t="shared" si="30"/>
        <v>863</v>
      </c>
      <c r="G86" s="195">
        <f t="shared" si="30"/>
        <v>50364</v>
      </c>
      <c r="H86" s="195">
        <f t="shared" si="30"/>
        <v>0</v>
      </c>
      <c r="I86" s="195">
        <f t="shared" si="30"/>
        <v>0</v>
      </c>
      <c r="J86" s="195">
        <f t="shared" si="30"/>
        <v>0</v>
      </c>
      <c r="K86" s="183">
        <f>(G86+J86-D86)/D86</f>
        <v>-0.3917538223714403</v>
      </c>
    </row>
  </sheetData>
  <mergeCells count="31">
    <mergeCell ref="A67:A86"/>
    <mergeCell ref="B68:B71"/>
    <mergeCell ref="B72:B75"/>
    <mergeCell ref="B77:B80"/>
    <mergeCell ref="B81:B83"/>
    <mergeCell ref="B86:C86"/>
    <mergeCell ref="A42:A55"/>
    <mergeCell ref="B43:B47"/>
    <mergeCell ref="B49:B55"/>
    <mergeCell ref="A56:A66"/>
    <mergeCell ref="B56:B60"/>
    <mergeCell ref="B61:B65"/>
    <mergeCell ref="B66:C66"/>
    <mergeCell ref="A5:C5"/>
    <mergeCell ref="A6:A41"/>
    <mergeCell ref="B6:B11"/>
    <mergeCell ref="B12:B14"/>
    <mergeCell ref="B15:B17"/>
    <mergeCell ref="B19:B21"/>
    <mergeCell ref="B23:B28"/>
    <mergeCell ref="B30:B40"/>
    <mergeCell ref="B41:C41"/>
    <mergeCell ref="A1:K1"/>
    <mergeCell ref="J2:K2"/>
    <mergeCell ref="A3:A4"/>
    <mergeCell ref="B3:B4"/>
    <mergeCell ref="C3:C4"/>
    <mergeCell ref="D3:D4"/>
    <mergeCell ref="E3:G3"/>
    <mergeCell ref="H3:J3"/>
    <mergeCell ref="K3:K4"/>
  </mergeCells>
  <phoneticPr fontId="3" type="noConversion"/>
  <pageMargins left="0.70866141732283472" right="0.70866141732283472" top="0.74803149606299213" bottom="0.74803149606299213" header="0.51181102362204722" footer="0.31496062992125984"/>
  <pageSetup paperSize="8" scale="89" orientation="portrait" r:id="rId1"/>
  <rowBreaks count="1" manualBreakCount="1">
    <brk id="4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8</vt:i4>
      </vt:variant>
    </vt:vector>
  </HeadingPairs>
  <TitlesOfParts>
    <vt:vector size="17" baseType="lpstr">
      <vt:lpstr>투자내역(펀드)</vt:lpstr>
      <vt:lpstr>투자내역(기업)</vt:lpstr>
      <vt:lpstr>공동투자내역(1231)</vt:lpstr>
      <vt:lpstr>VC 투자(80억 이상)(1231)</vt:lpstr>
      <vt:lpstr>PE(100억이상)(1231)</vt:lpstr>
      <vt:lpstr>해외투자(1231)</vt:lpstr>
      <vt:lpstr>중견, 대기업(1231)</vt:lpstr>
      <vt:lpstr>배분현황</vt:lpstr>
      <vt:lpstr>운용수익률</vt:lpstr>
      <vt:lpstr>'VC 투자(80억 이상)(1231)'!Print_Area</vt:lpstr>
      <vt:lpstr>'공동투자내역(1231)'!Print_Area</vt:lpstr>
      <vt:lpstr>배분현황!Print_Area</vt:lpstr>
      <vt:lpstr>운용수익률!Print_Area</vt:lpstr>
      <vt:lpstr>'중견, 대기업(1231)'!Print_Area</vt:lpstr>
      <vt:lpstr>'해외투자(1231)'!Print_Area</vt:lpstr>
      <vt:lpstr>배분현황!Print_Titles</vt:lpstr>
      <vt:lpstr>운용수익률!Print_Titles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</dc:creator>
  <cp:lastModifiedBy>wizard</cp:lastModifiedBy>
  <cp:lastPrinted>2017-04-04T07:23:13Z</cp:lastPrinted>
  <dcterms:created xsi:type="dcterms:W3CDTF">2017-03-27T06:01:15Z</dcterms:created>
  <dcterms:modified xsi:type="dcterms:W3CDTF">2017-09-12T01:59:50Z</dcterms:modified>
</cp:coreProperties>
</file>