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9395" windowHeight="10980"/>
  </bookViews>
  <sheets>
    <sheet name="차입금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146" i="1" l="1"/>
  <c r="C146" i="1"/>
  <c r="G145" i="1"/>
  <c r="G144" i="1"/>
  <c r="G143" i="1"/>
  <c r="G142" i="1"/>
  <c r="G141" i="1"/>
  <c r="G140" i="1"/>
  <c r="G139" i="1"/>
  <c r="G133" i="1"/>
  <c r="F133" i="1"/>
  <c r="C133" i="1"/>
  <c r="E132" i="1"/>
  <c r="H132" i="1" s="1"/>
  <c r="E131" i="1"/>
  <c r="H131" i="1" s="1"/>
  <c r="E130" i="1"/>
  <c r="H130" i="1" s="1"/>
  <c r="H129" i="1"/>
  <c r="E129" i="1"/>
  <c r="E128" i="1"/>
  <c r="H128" i="1" s="1"/>
  <c r="H127" i="1"/>
  <c r="E127" i="1"/>
  <c r="E126" i="1"/>
  <c r="H126" i="1" s="1"/>
  <c r="H120" i="1"/>
  <c r="G119" i="1"/>
  <c r="C119" i="1"/>
  <c r="G118" i="1"/>
  <c r="G117" i="1"/>
  <c r="G116" i="1"/>
  <c r="G115" i="1"/>
  <c r="G114" i="1"/>
  <c r="G113" i="1"/>
  <c r="G106" i="1"/>
  <c r="G105" i="1"/>
  <c r="G104" i="1"/>
  <c r="G103" i="1"/>
  <c r="G102" i="1"/>
  <c r="G101" i="1"/>
  <c r="G100" i="1"/>
  <c r="E94" i="1"/>
  <c r="C94" i="1"/>
  <c r="H93" i="1"/>
  <c r="C106" i="1" s="1"/>
  <c r="H106" i="1" s="1"/>
  <c r="G93" i="1"/>
  <c r="E93" i="1"/>
  <c r="F92" i="1"/>
  <c r="G92" i="1" s="1"/>
  <c r="E92" i="1"/>
  <c r="H92" i="1" s="1"/>
  <c r="F91" i="1"/>
  <c r="G91" i="1" s="1"/>
  <c r="E91" i="1"/>
  <c r="H91" i="1" s="1"/>
  <c r="F90" i="1"/>
  <c r="G90" i="1" s="1"/>
  <c r="E90" i="1"/>
  <c r="H90" i="1" s="1"/>
  <c r="E89" i="1"/>
  <c r="H89" i="1" s="1"/>
  <c r="E88" i="1"/>
  <c r="H88" i="1" s="1"/>
  <c r="E87" i="1"/>
  <c r="G87" i="1" s="1"/>
  <c r="C80" i="1"/>
  <c r="G79" i="1"/>
  <c r="H79" i="1" s="1"/>
  <c r="H78" i="1"/>
  <c r="G78" i="1"/>
  <c r="G77" i="1"/>
  <c r="H77" i="1" s="1"/>
  <c r="H76" i="1"/>
  <c r="G76" i="1"/>
  <c r="G75" i="1"/>
  <c r="H75" i="1" s="1"/>
  <c r="H74" i="1"/>
  <c r="G74" i="1"/>
  <c r="G73" i="1"/>
  <c r="H73" i="1" s="1"/>
  <c r="C66" i="1"/>
  <c r="G65" i="1"/>
  <c r="H65" i="1" s="1"/>
  <c r="H64" i="1"/>
  <c r="G64" i="1"/>
  <c r="G63" i="1"/>
  <c r="H63" i="1" s="1"/>
  <c r="H62" i="1"/>
  <c r="G62" i="1"/>
  <c r="G61" i="1"/>
  <c r="H61" i="1" s="1"/>
  <c r="H60" i="1"/>
  <c r="G60" i="1"/>
  <c r="G59" i="1"/>
  <c r="H59" i="1" s="1"/>
  <c r="H51" i="1"/>
  <c r="G51" i="1"/>
  <c r="H50" i="1"/>
  <c r="G50" i="1"/>
  <c r="H49" i="1"/>
  <c r="G49" i="1"/>
  <c r="H48" i="1"/>
  <c r="G48" i="1"/>
  <c r="H47" i="1"/>
  <c r="G47" i="1"/>
  <c r="H46" i="1"/>
  <c r="H52" i="1" s="1"/>
  <c r="G46" i="1"/>
  <c r="H45" i="1"/>
  <c r="G45" i="1"/>
  <c r="G52" i="1" s="1"/>
  <c r="C38" i="1"/>
  <c r="G37" i="1"/>
  <c r="H37" i="1" s="1"/>
  <c r="H36" i="1"/>
  <c r="G36" i="1"/>
  <c r="G35" i="1"/>
  <c r="H35" i="1" s="1"/>
  <c r="H34" i="1"/>
  <c r="G34" i="1"/>
  <c r="G33" i="1"/>
  <c r="H33" i="1" s="1"/>
  <c r="H32" i="1"/>
  <c r="G32" i="1"/>
  <c r="G31" i="1"/>
  <c r="H31" i="1" s="1"/>
  <c r="C24" i="1"/>
  <c r="G23" i="1"/>
  <c r="H23" i="1" s="1"/>
  <c r="H22" i="1"/>
  <c r="G22" i="1"/>
  <c r="G21" i="1"/>
  <c r="H21" i="1" s="1"/>
  <c r="H20" i="1"/>
  <c r="G20" i="1"/>
  <c r="G19" i="1"/>
  <c r="H19" i="1" s="1"/>
  <c r="H18" i="1"/>
  <c r="G18" i="1"/>
  <c r="G17" i="1"/>
  <c r="H17" i="1" s="1"/>
  <c r="C11" i="1"/>
  <c r="F10" i="1"/>
  <c r="D10" i="1"/>
  <c r="F9" i="1"/>
  <c r="D9" i="1"/>
  <c r="D8" i="1"/>
  <c r="F8" i="1" s="1"/>
  <c r="D7" i="1"/>
  <c r="F7" i="1" s="1"/>
  <c r="D4" i="1"/>
  <c r="H24" i="1" l="1"/>
  <c r="E7" i="1"/>
  <c r="E10" i="1"/>
  <c r="C116" i="1"/>
  <c r="C103" i="1"/>
  <c r="H103" i="1" s="1"/>
  <c r="C118" i="1"/>
  <c r="C105" i="1"/>
  <c r="H105" i="1" s="1"/>
  <c r="E9" i="1" s="1"/>
  <c r="E6" i="1"/>
  <c r="H38" i="1"/>
  <c r="H80" i="1"/>
  <c r="C114" i="1"/>
  <c r="C101" i="1"/>
  <c r="H101" i="1" s="1"/>
  <c r="C104" i="1"/>
  <c r="H104" i="1" s="1"/>
  <c r="E8" i="1" s="1"/>
  <c r="C117" i="1"/>
  <c r="H66" i="1"/>
  <c r="C115" i="1"/>
  <c r="C102" i="1"/>
  <c r="H102" i="1" s="1"/>
  <c r="H133" i="1"/>
  <c r="F88" i="1"/>
  <c r="D5" i="1"/>
  <c r="F5" i="1" s="1"/>
  <c r="H87" i="1"/>
  <c r="G89" i="1"/>
  <c r="F4" i="1"/>
  <c r="D6" i="1"/>
  <c r="F6" i="1" s="1"/>
  <c r="D11" i="1" l="1"/>
  <c r="C100" i="1"/>
  <c r="H94" i="1"/>
  <c r="C113" i="1"/>
  <c r="C120" i="1" s="1"/>
  <c r="F11" i="1"/>
  <c r="G88" i="1"/>
  <c r="E5" i="1"/>
  <c r="C107" i="1" l="1"/>
  <c r="H100" i="1"/>
  <c r="H107" i="1" l="1"/>
  <c r="E4" i="1"/>
  <c r="E11" i="1" s="1"/>
</calcChain>
</file>

<file path=xl/sharedStrings.xml><?xml version="1.0" encoding="utf-8"?>
<sst xmlns="http://schemas.openxmlformats.org/spreadsheetml/2006/main" count="192" uniqueCount="46">
  <si>
    <t>&lt;와스카 유한회사 총 이자 지급액&gt;</t>
    <phoneticPr fontId="3" type="noConversion"/>
  </si>
  <si>
    <t>대주단</t>
    <phoneticPr fontId="3" type="noConversion"/>
  </si>
  <si>
    <t>대출약정금</t>
    <phoneticPr fontId="3" type="noConversion"/>
  </si>
  <si>
    <t>원금</t>
  </si>
  <si>
    <t>이자</t>
    <phoneticPr fontId="3" type="noConversion"/>
  </si>
  <si>
    <t>분배후 대출금</t>
    <phoneticPr fontId="3" type="noConversion"/>
  </si>
  <si>
    <t>국민연금공단</t>
    <phoneticPr fontId="3" type="noConversion"/>
  </si>
  <si>
    <t>하나은행</t>
    <phoneticPr fontId="3" type="noConversion"/>
  </si>
  <si>
    <t>현대해상</t>
    <phoneticPr fontId="3" type="noConversion"/>
  </si>
  <si>
    <t>신용협동조합</t>
    <phoneticPr fontId="3" type="noConversion"/>
  </si>
  <si>
    <t>하나생명</t>
    <phoneticPr fontId="3" type="noConversion"/>
  </si>
  <si>
    <t>엠지손해보험</t>
    <phoneticPr fontId="3" type="noConversion"/>
  </si>
  <si>
    <t>부산시신협</t>
    <phoneticPr fontId="3" type="noConversion"/>
  </si>
  <si>
    <t>합계</t>
  </si>
  <si>
    <t>1)  2014.03.14 ~ 2014.06.15 이자금액 (지급일 : 2014.06.16)</t>
    <phoneticPr fontId="3" type="noConversion"/>
  </si>
  <si>
    <t>대주단</t>
  </si>
  <si>
    <t>대출금액</t>
  </si>
  <si>
    <t>적용이자율</t>
    <phoneticPr fontId="3" type="noConversion"/>
  </si>
  <si>
    <t>기간</t>
    <phoneticPr fontId="3" type="noConversion"/>
  </si>
  <si>
    <t>잔액</t>
    <phoneticPr fontId="10" type="noConversion"/>
  </si>
  <si>
    <t>이자초일</t>
    <phoneticPr fontId="3" type="noConversion"/>
  </si>
  <si>
    <t>이자말일</t>
    <phoneticPr fontId="3" type="noConversion"/>
  </si>
  <si>
    <t>현대해상화재보험</t>
    <phoneticPr fontId="3" type="noConversion"/>
  </si>
  <si>
    <t>신용협동조합중앙회</t>
    <phoneticPr fontId="3" type="noConversion"/>
  </si>
  <si>
    <t>부산시중앙신용협동조합</t>
    <phoneticPr fontId="3" type="noConversion"/>
  </si>
  <si>
    <t>합계</t>
    <phoneticPr fontId="3" type="noConversion"/>
  </si>
  <si>
    <t>2)  2014.06.16 ~ 2014.09.14 이자금액 (지급일 : 2014.09.15)</t>
    <phoneticPr fontId="3" type="noConversion"/>
  </si>
  <si>
    <t>3)  2014.09.15 ~ 2014.11.02 대출원리금 상환 (지급일 : 2014.11.03)</t>
    <phoneticPr fontId="3" type="noConversion"/>
  </si>
  <si>
    <t>공문체크 完</t>
    <phoneticPr fontId="3" type="noConversion"/>
  </si>
  <si>
    <t>이자금액</t>
  </si>
  <si>
    <t>이자</t>
  </si>
  <si>
    <t>국민연금공단</t>
  </si>
  <si>
    <t>하나은행</t>
  </si>
  <si>
    <t>현대해상</t>
  </si>
  <si>
    <t>신용협동조합</t>
  </si>
  <si>
    <t>하나생명</t>
  </si>
  <si>
    <t>엠지손해보험</t>
  </si>
  <si>
    <t>부산시신협</t>
  </si>
  <si>
    <t>4)  2014.09.15 ~ 2014.12.14 이자금액 (지급일 : 2014.12.15)</t>
    <phoneticPr fontId="3" type="noConversion"/>
  </si>
  <si>
    <t>5)  2014.12.15 ~ 2015.03.15 이자금액 (지급일 : 2015.3.16)</t>
    <phoneticPr fontId="3" type="noConversion"/>
  </si>
  <si>
    <t>체크 完</t>
    <phoneticPr fontId="3" type="noConversion"/>
  </si>
  <si>
    <t>6)  2015.3.16 ~ 2015.5.3 대출원리금 상환 (지급일 : 2015.5.4)</t>
    <phoneticPr fontId="3" type="noConversion"/>
  </si>
  <si>
    <t>7)  2015.3.16 ~ 2015.06.14 이자금액 (지급일 : 2015.6.15)</t>
    <phoneticPr fontId="3" type="noConversion"/>
  </si>
  <si>
    <t>8)  2015.6.15 ~ 2015.9.14 이자금액 (지급일 : 2015.9.14)</t>
    <phoneticPr fontId="3" type="noConversion"/>
  </si>
  <si>
    <t>9)  2015.9.14 ~ 2015.11.1 대출원리금 상환 (지급일 : 2015.11.2)</t>
    <phoneticPr fontId="3" type="noConversion"/>
  </si>
  <si>
    <t>10)  2015.9.14 ~ 2015.12.13 이자금액 (지급일 : 2015.12.14)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</si>
</sst>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(* #,##0_);_(* \(#,##0\);_(* &quot;-&quot;_);_(@_)"/>
    <numFmt numFmtId="177" formatCode="0_);[Red]\(0\)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0"/>
      <name val="Arial"/>
      <family val="2"/>
    </font>
    <font>
      <sz val="10"/>
      <name val="맑은 고딕"/>
      <family val="3"/>
      <charset val="129"/>
      <scheme val="major"/>
    </font>
    <font>
      <b/>
      <i/>
      <sz val="10"/>
      <name val="Arial"/>
      <family val="2"/>
    </font>
    <font>
      <b/>
      <sz val="12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</cellStyleXfs>
  <cellXfs count="49">
    <xf numFmtId="0" fontId="0" fillId="0" borderId="0" xfId="0">
      <alignment vertical="center"/>
    </xf>
    <xf numFmtId="0" fontId="2" fillId="0" borderId="0" xfId="0" applyFont="1" applyFill="1" applyAlignment="1"/>
    <xf numFmtId="0" fontId="4" fillId="0" borderId="0" xfId="0" applyFont="1" applyFill="1">
      <alignment vertical="center"/>
    </xf>
    <xf numFmtId="14" fontId="4" fillId="0" borderId="0" xfId="0" applyNumberFormat="1" applyFont="1" applyFill="1">
      <alignment vertical="center"/>
    </xf>
    <xf numFmtId="0" fontId="6" fillId="0" borderId="1" xfId="2" applyFont="1" applyFill="1" applyBorder="1" applyAlignment="1">
      <alignment horizontal="center"/>
    </xf>
    <xf numFmtId="176" fontId="6" fillId="0" borderId="1" xfId="3" applyNumberFormat="1" applyFont="1" applyFill="1" applyBorder="1" applyAlignment="1">
      <alignment horizontal="center"/>
    </xf>
    <xf numFmtId="176" fontId="6" fillId="0" borderId="1" xfId="3" applyNumberFormat="1" applyFont="1" applyFill="1" applyBorder="1" applyAlignment="1"/>
    <xf numFmtId="176" fontId="6" fillId="0" borderId="1" xfId="4" applyNumberFormat="1" applyFont="1" applyFill="1" applyBorder="1" applyAlignment="1"/>
    <xf numFmtId="176" fontId="4" fillId="0" borderId="0" xfId="0" applyNumberFormat="1" applyFont="1" applyFill="1">
      <alignment vertical="center"/>
    </xf>
    <xf numFmtId="0" fontId="6" fillId="0" borderId="0" xfId="2" applyFont="1" applyFill="1" applyBorder="1" applyAlignment="1">
      <alignment horizontal="center"/>
    </xf>
    <xf numFmtId="176" fontId="6" fillId="0" borderId="0" xfId="3" applyNumberFormat="1" applyFont="1" applyFill="1" applyBorder="1" applyAlignment="1"/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1" fontId="6" fillId="0" borderId="1" xfId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1" fontId="9" fillId="0" borderId="1" xfId="1" applyFont="1" applyBorder="1">
      <alignment vertical="center"/>
    </xf>
    <xf numFmtId="10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41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43" fontId="9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41" fontId="6" fillId="0" borderId="1" xfId="1" applyFont="1" applyFill="1" applyBorder="1" applyAlignment="1">
      <alignment horizontal="center" vertical="center"/>
    </xf>
    <xf numFmtId="41" fontId="9" fillId="0" borderId="0" xfId="0" applyNumberFormat="1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41" fontId="6" fillId="0" borderId="0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41" fontId="13" fillId="0" borderId="1" xfId="1" applyFont="1" applyBorder="1">
      <alignment vertical="center"/>
    </xf>
    <xf numFmtId="41" fontId="12" fillId="0" borderId="1" xfId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41" fontId="12" fillId="0" borderId="0" xfId="1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 wrapText="1"/>
    </xf>
    <xf numFmtId="41" fontId="6" fillId="0" borderId="2" xfId="1" applyFont="1" applyFill="1" applyBorder="1" applyAlignment="1">
      <alignment horizontal="center" vertical="center"/>
    </xf>
    <xf numFmtId="41" fontId="6" fillId="0" borderId="6" xfId="1" applyFont="1" applyFill="1" applyBorder="1" applyAlignment="1">
      <alignment horizontal="center" vertical="center"/>
    </xf>
    <xf numFmtId="0" fontId="9" fillId="0" borderId="0" xfId="0" applyFont="1" applyFill="1">
      <alignment vertical="center"/>
    </xf>
  </cellXfs>
  <cellStyles count="5">
    <cellStyle name="쉼표 [0]" xfId="1" builtinId="6"/>
    <cellStyle name="쉼표 [0] 2 12" xfId="3"/>
    <cellStyle name="쉼표 [0] 4 11" xfId="4"/>
    <cellStyle name="표준" xfId="0" builtinId="0"/>
    <cellStyle name="표준 2 1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&#51312;&#54633;/PEF_IMM&#51064;&#54532;&#46972;&#54144;&#46300;2/&#50752;&#49828;&#52852;%20&#50976;&#54620;&#54924;&#49324;/&#51088;&#44552;&#51665;&#54665;/&#45824;&#52636;&#44552;&#51060;&#51088;/20150504_&#48176;&#45817;&#48143;&#45824;&#52636;&#50896;&#47532;&#44552;&#49345;&#54872;_&#50752;&#49828;&#528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출금 상환계산내역"/>
      <sheetName val="와스카_현금흐름"/>
      <sheetName val="와스카_지출예상내역"/>
      <sheetName val="IMM인프라2호PEF_경비지출"/>
      <sheetName val="IMM인프라3호PEF_경비지출"/>
    </sheetNames>
    <sheetDataSet>
      <sheetData sheetId="0" refreshError="1">
        <row r="47">
          <cell r="D47">
            <v>1660646000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9"/>
  <sheetViews>
    <sheetView tabSelected="1" topLeftCell="A112" workbookViewId="0">
      <selection activeCell="G135" sqref="G135"/>
    </sheetView>
  </sheetViews>
  <sheetFormatPr defaultRowHeight="13.5"/>
  <cols>
    <col min="1" max="1" width="2.625" style="12" customWidth="1"/>
    <col min="2" max="2" width="27.625" style="12" customWidth="1"/>
    <col min="3" max="3" width="15.25" style="12" bestFit="1" customWidth="1"/>
    <col min="4" max="4" width="15" style="12" bestFit="1" customWidth="1"/>
    <col min="5" max="5" width="15.25" style="12" bestFit="1" customWidth="1"/>
    <col min="6" max="6" width="16.375" style="12" bestFit="1" customWidth="1"/>
    <col min="7" max="7" width="15.25" style="12" bestFit="1" customWidth="1"/>
    <col min="8" max="8" width="15.5" style="12" customWidth="1"/>
    <col min="9" max="9" width="12.875" style="12" bestFit="1" customWidth="1"/>
    <col min="10" max="16384" width="9" style="12"/>
  </cols>
  <sheetData>
    <row r="2" spans="2:9" customFormat="1" ht="16.5">
      <c r="B2" s="1" t="s">
        <v>0</v>
      </c>
      <c r="C2" s="2"/>
      <c r="D2" s="2"/>
      <c r="E2" s="2"/>
      <c r="F2" s="3">
        <v>42308</v>
      </c>
      <c r="G2" s="2"/>
      <c r="H2" s="2"/>
      <c r="I2" s="2"/>
    </row>
    <row r="3" spans="2:9" customFormat="1" ht="16.5">
      <c r="B3" s="4" t="s">
        <v>1</v>
      </c>
      <c r="C3" s="5" t="s">
        <v>2</v>
      </c>
      <c r="D3" s="5" t="s">
        <v>3</v>
      </c>
      <c r="E3" s="4" t="s">
        <v>4</v>
      </c>
      <c r="F3" s="4" t="s">
        <v>5</v>
      </c>
      <c r="G3" s="2"/>
      <c r="H3" s="2"/>
    </row>
    <row r="4" spans="2:9" customFormat="1" ht="16.5">
      <c r="B4" s="4" t="s">
        <v>6</v>
      </c>
      <c r="C4" s="6">
        <v>100000000000</v>
      </c>
      <c r="D4" s="7">
        <f t="shared" ref="D4:D10" si="0">+E45+E87</f>
        <v>3078520000</v>
      </c>
      <c r="E4" s="7">
        <f t="shared" ref="E4:E10" si="1">+H17+H31+F45+H59+H73+F87+H100+H113</f>
        <v>8886850490</v>
      </c>
      <c r="F4" s="6">
        <f>+C4-D4</f>
        <v>96921480000</v>
      </c>
      <c r="G4" s="8"/>
      <c r="H4" s="2"/>
    </row>
    <row r="5" spans="2:9" customFormat="1" ht="16.5">
      <c r="B5" s="4" t="s">
        <v>7</v>
      </c>
      <c r="C5" s="6">
        <v>50000000000</v>
      </c>
      <c r="D5" s="7">
        <f t="shared" si="0"/>
        <v>1539260000</v>
      </c>
      <c r="E5" s="7">
        <f t="shared" si="1"/>
        <v>4443425242.3698635</v>
      </c>
      <c r="F5" s="6">
        <f t="shared" ref="F5:F10" si="2">+C5-D5</f>
        <v>48460740000</v>
      </c>
      <c r="G5" s="2"/>
      <c r="H5" s="2"/>
    </row>
    <row r="6" spans="2:9" customFormat="1" ht="16.5">
      <c r="B6" s="4" t="s">
        <v>8</v>
      </c>
      <c r="C6" s="6">
        <v>30000000000</v>
      </c>
      <c r="D6" s="7">
        <f t="shared" si="0"/>
        <v>923556000</v>
      </c>
      <c r="E6" s="7">
        <f t="shared" si="1"/>
        <v>2666055144</v>
      </c>
      <c r="F6" s="6">
        <f>+C6-D6</f>
        <v>29076444000</v>
      </c>
      <c r="G6" s="2"/>
      <c r="H6" s="2"/>
    </row>
    <row r="7" spans="2:9" customFormat="1" ht="16.5">
      <c r="B7" s="4" t="s">
        <v>9</v>
      </c>
      <c r="C7" s="6">
        <v>27400000000</v>
      </c>
      <c r="D7" s="7">
        <f t="shared" si="0"/>
        <v>843514480</v>
      </c>
      <c r="E7" s="7">
        <f t="shared" si="1"/>
        <v>2434997032.0306849</v>
      </c>
      <c r="F7" s="6">
        <f t="shared" si="2"/>
        <v>26556485520</v>
      </c>
      <c r="G7" s="2"/>
      <c r="H7" s="2"/>
    </row>
    <row r="8" spans="2:9" customFormat="1" ht="16.5">
      <c r="B8" s="4" t="s">
        <v>10</v>
      </c>
      <c r="C8" s="6">
        <v>10000000000</v>
      </c>
      <c r="D8" s="7">
        <f t="shared" si="0"/>
        <v>307852000</v>
      </c>
      <c r="E8" s="7">
        <f t="shared" si="1"/>
        <v>888684946.27397263</v>
      </c>
      <c r="F8" s="6">
        <f t="shared" si="2"/>
        <v>9692148000</v>
      </c>
      <c r="G8" s="2"/>
      <c r="H8" s="2"/>
    </row>
    <row r="9" spans="2:9" customFormat="1" ht="16.5">
      <c r="B9" s="4" t="s">
        <v>11</v>
      </c>
      <c r="C9" s="6">
        <v>10000000000</v>
      </c>
      <c r="D9" s="7">
        <f t="shared" si="0"/>
        <v>307852000</v>
      </c>
      <c r="E9" s="7">
        <f t="shared" si="1"/>
        <v>888685046.27397263</v>
      </c>
      <c r="F9" s="6">
        <f t="shared" si="2"/>
        <v>9692148000</v>
      </c>
      <c r="G9" s="2"/>
      <c r="H9" s="2"/>
    </row>
    <row r="10" spans="2:9" customFormat="1" ht="16.5">
      <c r="B10" s="4" t="s">
        <v>12</v>
      </c>
      <c r="C10" s="6">
        <v>2600000000</v>
      </c>
      <c r="D10" s="7">
        <f t="shared" si="0"/>
        <v>80041520</v>
      </c>
      <c r="E10" s="7">
        <f t="shared" si="1"/>
        <v>231058109</v>
      </c>
      <c r="F10" s="6">
        <f t="shared" si="2"/>
        <v>2519958480</v>
      </c>
      <c r="G10" s="2"/>
      <c r="H10" s="2"/>
    </row>
    <row r="11" spans="2:9" customFormat="1" ht="16.5">
      <c r="B11" s="4" t="s">
        <v>13</v>
      </c>
      <c r="C11" s="6">
        <f>SUM(C4:C10)</f>
        <v>230000000000</v>
      </c>
      <c r="D11" s="6">
        <f>SUM(D4:D10)</f>
        <v>7080596000</v>
      </c>
      <c r="E11" s="6">
        <f>SUM(E4:E10)</f>
        <v>20439756009.94849</v>
      </c>
      <c r="F11" s="6">
        <f>SUM(F4:F10)</f>
        <v>222919404000</v>
      </c>
      <c r="G11" s="2"/>
      <c r="H11" s="2"/>
    </row>
    <row r="12" spans="2:9" customFormat="1" ht="16.5">
      <c r="B12" s="9"/>
      <c r="C12" s="10"/>
      <c r="D12" s="10"/>
      <c r="E12" s="10"/>
      <c r="F12" s="10"/>
      <c r="G12" s="2"/>
      <c r="H12" s="2"/>
    </row>
    <row r="13" spans="2:9" ht="17.25">
      <c r="B13" s="11" t="s">
        <v>14</v>
      </c>
      <c r="C13" s="11"/>
      <c r="D13" s="11"/>
    </row>
    <row r="14" spans="2:9" ht="17.25">
      <c r="B14" s="11"/>
      <c r="C14" s="11"/>
      <c r="D14" s="11"/>
    </row>
    <row r="15" spans="2:9">
      <c r="B15" s="13" t="s">
        <v>15</v>
      </c>
      <c r="C15" s="13" t="s">
        <v>16</v>
      </c>
      <c r="D15" s="14" t="s">
        <v>17</v>
      </c>
      <c r="E15" s="15" t="s">
        <v>18</v>
      </c>
      <c r="F15" s="16"/>
      <c r="G15" s="17"/>
      <c r="H15" s="18" t="s">
        <v>19</v>
      </c>
    </row>
    <row r="16" spans="2:9">
      <c r="B16" s="13"/>
      <c r="C16" s="13"/>
      <c r="D16" s="19"/>
      <c r="E16" s="20" t="s">
        <v>20</v>
      </c>
      <c r="F16" s="20" t="s">
        <v>21</v>
      </c>
      <c r="G16" s="20" t="s">
        <v>13</v>
      </c>
      <c r="H16" s="18"/>
    </row>
    <row r="17" spans="2:8">
      <c r="B17" s="21" t="s">
        <v>6</v>
      </c>
      <c r="C17" s="22">
        <v>100000000000</v>
      </c>
      <c r="D17" s="23">
        <v>0.06</v>
      </c>
      <c r="E17" s="24">
        <v>41712</v>
      </c>
      <c r="F17" s="24">
        <v>41805</v>
      </c>
      <c r="G17" s="25">
        <f>F17-E17+1</f>
        <v>94</v>
      </c>
      <c r="H17" s="22">
        <f>INT(C17*D17*G17/365)</f>
        <v>1545205479</v>
      </c>
    </row>
    <row r="18" spans="2:8">
      <c r="B18" s="20" t="s">
        <v>7</v>
      </c>
      <c r="C18" s="22">
        <v>50000000000</v>
      </c>
      <c r="D18" s="23">
        <v>0.06</v>
      </c>
      <c r="E18" s="24">
        <v>41712</v>
      </c>
      <c r="F18" s="24">
        <v>41805</v>
      </c>
      <c r="G18" s="25">
        <f t="shared" ref="G18:G23" si="3">F18-E18+1</f>
        <v>94</v>
      </c>
      <c r="H18" s="22">
        <f t="shared" ref="H18:H23" si="4">INT(C18*D18*G18/365)</f>
        <v>772602739</v>
      </c>
    </row>
    <row r="19" spans="2:8">
      <c r="B19" s="20" t="s">
        <v>22</v>
      </c>
      <c r="C19" s="22">
        <v>30000000000</v>
      </c>
      <c r="D19" s="23">
        <v>0.06</v>
      </c>
      <c r="E19" s="24">
        <v>41712</v>
      </c>
      <c r="F19" s="24">
        <v>41805</v>
      </c>
      <c r="G19" s="25">
        <f t="shared" si="3"/>
        <v>94</v>
      </c>
      <c r="H19" s="22">
        <f t="shared" si="4"/>
        <v>463561643</v>
      </c>
    </row>
    <row r="20" spans="2:8">
      <c r="B20" s="20" t="s">
        <v>23</v>
      </c>
      <c r="C20" s="22">
        <v>27400000000</v>
      </c>
      <c r="D20" s="23">
        <v>0.06</v>
      </c>
      <c r="E20" s="24">
        <v>41712</v>
      </c>
      <c r="F20" s="24">
        <v>41805</v>
      </c>
      <c r="G20" s="25">
        <f t="shared" si="3"/>
        <v>94</v>
      </c>
      <c r="H20" s="22">
        <f t="shared" si="4"/>
        <v>423386301</v>
      </c>
    </row>
    <row r="21" spans="2:8">
      <c r="B21" s="20" t="s">
        <v>10</v>
      </c>
      <c r="C21" s="22">
        <v>10000000000</v>
      </c>
      <c r="D21" s="23">
        <v>0.06</v>
      </c>
      <c r="E21" s="24">
        <v>41712</v>
      </c>
      <c r="F21" s="24">
        <v>41805</v>
      </c>
      <c r="G21" s="25">
        <f t="shared" si="3"/>
        <v>94</v>
      </c>
      <c r="H21" s="22">
        <f t="shared" si="4"/>
        <v>154520547</v>
      </c>
    </row>
    <row r="22" spans="2:8">
      <c r="B22" s="20" t="s">
        <v>11</v>
      </c>
      <c r="C22" s="22">
        <v>10000000000</v>
      </c>
      <c r="D22" s="23">
        <v>0.06</v>
      </c>
      <c r="E22" s="24">
        <v>41712</v>
      </c>
      <c r="F22" s="24">
        <v>41805</v>
      </c>
      <c r="G22" s="25">
        <f t="shared" si="3"/>
        <v>94</v>
      </c>
      <c r="H22" s="22">
        <f t="shared" si="4"/>
        <v>154520547</v>
      </c>
    </row>
    <row r="23" spans="2:8">
      <c r="B23" s="20" t="s">
        <v>24</v>
      </c>
      <c r="C23" s="22">
        <v>2600000000</v>
      </c>
      <c r="D23" s="23">
        <v>0.06</v>
      </c>
      <c r="E23" s="24">
        <v>41712</v>
      </c>
      <c r="F23" s="24">
        <v>41805</v>
      </c>
      <c r="G23" s="25">
        <f t="shared" si="3"/>
        <v>94</v>
      </c>
      <c r="H23" s="22">
        <f t="shared" si="4"/>
        <v>40175342</v>
      </c>
    </row>
    <row r="24" spans="2:8">
      <c r="B24" s="21" t="s">
        <v>25</v>
      </c>
      <c r="C24" s="26">
        <f>SUM(C17:C23)</f>
        <v>230000000000</v>
      </c>
      <c r="D24" s="27"/>
      <c r="E24" s="27"/>
      <c r="F24" s="27"/>
      <c r="G24" s="27"/>
      <c r="H24" s="26">
        <f>SUM(H17:H23)</f>
        <v>3553972598</v>
      </c>
    </row>
    <row r="26" spans="2:8">
      <c r="H26" s="28"/>
    </row>
    <row r="27" spans="2:8" ht="17.25">
      <c r="B27" s="11" t="s">
        <v>26</v>
      </c>
      <c r="C27" s="11"/>
      <c r="D27" s="11"/>
    </row>
    <row r="28" spans="2:8" ht="17.25">
      <c r="B28" s="11"/>
      <c r="C28" s="11"/>
      <c r="D28" s="11"/>
    </row>
    <row r="29" spans="2:8">
      <c r="B29" s="13" t="s">
        <v>15</v>
      </c>
      <c r="C29" s="13" t="s">
        <v>16</v>
      </c>
      <c r="D29" s="14" t="s">
        <v>17</v>
      </c>
      <c r="E29" s="15" t="s">
        <v>18</v>
      </c>
      <c r="F29" s="16"/>
      <c r="G29" s="17"/>
      <c r="H29" s="18" t="s">
        <v>19</v>
      </c>
    </row>
    <row r="30" spans="2:8">
      <c r="B30" s="13"/>
      <c r="C30" s="13"/>
      <c r="D30" s="19"/>
      <c r="E30" s="20" t="s">
        <v>20</v>
      </c>
      <c r="F30" s="20" t="s">
        <v>21</v>
      </c>
      <c r="G30" s="20" t="s">
        <v>13</v>
      </c>
      <c r="H30" s="18"/>
    </row>
    <row r="31" spans="2:8">
      <c r="B31" s="21" t="s">
        <v>6</v>
      </c>
      <c r="C31" s="22">
        <v>100000000000</v>
      </c>
      <c r="D31" s="23">
        <v>0.06</v>
      </c>
      <c r="E31" s="24">
        <v>41806</v>
      </c>
      <c r="F31" s="24">
        <v>41896</v>
      </c>
      <c r="G31" s="25">
        <f>+F31-E31+1</f>
        <v>91</v>
      </c>
      <c r="H31" s="22">
        <f>INT(C31*D31*G31/365)</f>
        <v>1495890410</v>
      </c>
    </row>
    <row r="32" spans="2:8">
      <c r="B32" s="20" t="s">
        <v>7</v>
      </c>
      <c r="C32" s="22">
        <v>50000000000</v>
      </c>
      <c r="D32" s="23">
        <v>0.06</v>
      </c>
      <c r="E32" s="24">
        <v>41806</v>
      </c>
      <c r="F32" s="24">
        <v>41896</v>
      </c>
      <c r="G32" s="25">
        <f t="shared" ref="G32:G37" si="5">+F32-E32+1</f>
        <v>91</v>
      </c>
      <c r="H32" s="22">
        <f t="shared" ref="H32:H37" si="6">INT(C32*D32*G32/365)</f>
        <v>747945205</v>
      </c>
    </row>
    <row r="33" spans="2:8">
      <c r="B33" s="20" t="s">
        <v>22</v>
      </c>
      <c r="C33" s="22">
        <v>30000000000</v>
      </c>
      <c r="D33" s="23">
        <v>0.06</v>
      </c>
      <c r="E33" s="24">
        <v>41806</v>
      </c>
      <c r="F33" s="24">
        <v>41896</v>
      </c>
      <c r="G33" s="25">
        <f t="shared" si="5"/>
        <v>91</v>
      </c>
      <c r="H33" s="22">
        <f>INT(C33*D33*G33/365)</f>
        <v>448767123</v>
      </c>
    </row>
    <row r="34" spans="2:8">
      <c r="B34" s="20" t="s">
        <v>23</v>
      </c>
      <c r="C34" s="22">
        <v>27400000000</v>
      </c>
      <c r="D34" s="23">
        <v>0.06</v>
      </c>
      <c r="E34" s="24">
        <v>41806</v>
      </c>
      <c r="F34" s="24">
        <v>41896</v>
      </c>
      <c r="G34" s="25">
        <f t="shared" si="5"/>
        <v>91</v>
      </c>
      <c r="H34" s="22">
        <f t="shared" si="6"/>
        <v>409873972</v>
      </c>
    </row>
    <row r="35" spans="2:8">
      <c r="B35" s="20" t="s">
        <v>10</v>
      </c>
      <c r="C35" s="22">
        <v>10000000000</v>
      </c>
      <c r="D35" s="23">
        <v>0.06</v>
      </c>
      <c r="E35" s="24">
        <v>41806</v>
      </c>
      <c r="F35" s="24">
        <v>41896</v>
      </c>
      <c r="G35" s="25">
        <f t="shared" si="5"/>
        <v>91</v>
      </c>
      <c r="H35" s="22">
        <f t="shared" si="6"/>
        <v>149589041</v>
      </c>
    </row>
    <row r="36" spans="2:8">
      <c r="B36" s="20" t="s">
        <v>11</v>
      </c>
      <c r="C36" s="22">
        <v>10000000000</v>
      </c>
      <c r="D36" s="23">
        <v>0.06</v>
      </c>
      <c r="E36" s="24">
        <v>41806</v>
      </c>
      <c r="F36" s="24">
        <v>41896</v>
      </c>
      <c r="G36" s="25">
        <f t="shared" si="5"/>
        <v>91</v>
      </c>
      <c r="H36" s="22">
        <f t="shared" si="6"/>
        <v>149589041</v>
      </c>
    </row>
    <row r="37" spans="2:8">
      <c r="B37" s="20" t="s">
        <v>24</v>
      </c>
      <c r="C37" s="22">
        <v>2600000000</v>
      </c>
      <c r="D37" s="23">
        <v>0.06</v>
      </c>
      <c r="E37" s="24">
        <v>41806</v>
      </c>
      <c r="F37" s="24">
        <v>41896</v>
      </c>
      <c r="G37" s="25">
        <f t="shared" si="5"/>
        <v>91</v>
      </c>
      <c r="H37" s="22">
        <f t="shared" si="6"/>
        <v>38893150</v>
      </c>
    </row>
    <row r="38" spans="2:8">
      <c r="B38" s="21" t="s">
        <v>25</v>
      </c>
      <c r="C38" s="26">
        <f>SUM(C31:C37)</f>
        <v>230000000000</v>
      </c>
      <c r="D38" s="27"/>
      <c r="E38" s="27"/>
      <c r="F38" s="27"/>
      <c r="G38" s="27"/>
      <c r="H38" s="26">
        <f>SUM(H31:H37)</f>
        <v>3440547942</v>
      </c>
    </row>
    <row r="41" spans="2:8" ht="17.25">
      <c r="B41" s="11" t="s">
        <v>27</v>
      </c>
      <c r="C41" s="11"/>
      <c r="D41" s="11"/>
      <c r="H41" s="29" t="s">
        <v>28</v>
      </c>
    </row>
    <row r="43" spans="2:8">
      <c r="B43" s="13" t="s">
        <v>15</v>
      </c>
      <c r="C43" s="13" t="s">
        <v>16</v>
      </c>
      <c r="D43" s="14" t="s">
        <v>17</v>
      </c>
      <c r="E43" s="15" t="s">
        <v>29</v>
      </c>
      <c r="F43" s="16"/>
      <c r="G43" s="17"/>
      <c r="H43" s="18" t="s">
        <v>19</v>
      </c>
    </row>
    <row r="44" spans="2:8">
      <c r="B44" s="13"/>
      <c r="C44" s="13"/>
      <c r="D44" s="19"/>
      <c r="E44" s="20" t="s">
        <v>3</v>
      </c>
      <c r="F44" s="20" t="s">
        <v>30</v>
      </c>
      <c r="G44" s="20" t="s">
        <v>13</v>
      </c>
      <c r="H44" s="18"/>
    </row>
    <row r="45" spans="2:8">
      <c r="B45" s="20" t="s">
        <v>31</v>
      </c>
      <c r="C45" s="30">
        <v>100000000000</v>
      </c>
      <c r="D45" s="23">
        <v>0.06</v>
      </c>
      <c r="E45" s="31">
        <v>2356500000</v>
      </c>
      <c r="F45" s="31">
        <v>18981123</v>
      </c>
      <c r="G45" s="31">
        <f>+E45+F45</f>
        <v>2375481123</v>
      </c>
      <c r="H45" s="32">
        <f>+C45-E45</f>
        <v>97643500000</v>
      </c>
    </row>
    <row r="46" spans="2:8">
      <c r="B46" s="20" t="s">
        <v>32</v>
      </c>
      <c r="C46" s="30">
        <v>50000000000</v>
      </c>
      <c r="D46" s="23">
        <v>0.06</v>
      </c>
      <c r="E46" s="31">
        <v>1178250000</v>
      </c>
      <c r="F46" s="31">
        <v>9490561</v>
      </c>
      <c r="G46" s="31">
        <f t="shared" ref="G46:G51" si="7">+E46+F46</f>
        <v>1187740561</v>
      </c>
      <c r="H46" s="32">
        <f t="shared" ref="H46:H51" si="8">+C46-E46</f>
        <v>48821750000</v>
      </c>
    </row>
    <row r="47" spans="2:8">
      <c r="B47" s="20" t="s">
        <v>33</v>
      </c>
      <c r="C47" s="30">
        <v>30000000000</v>
      </c>
      <c r="D47" s="23">
        <v>0.06</v>
      </c>
      <c r="E47" s="31">
        <v>706950000</v>
      </c>
      <c r="F47" s="31">
        <v>5694336</v>
      </c>
      <c r="G47" s="31">
        <f t="shared" si="7"/>
        <v>712644336</v>
      </c>
      <c r="H47" s="32">
        <f t="shared" si="8"/>
        <v>29293050000</v>
      </c>
    </row>
    <row r="48" spans="2:8">
      <c r="B48" s="20" t="s">
        <v>34</v>
      </c>
      <c r="C48" s="30">
        <v>27400000000</v>
      </c>
      <c r="D48" s="23">
        <v>0.06</v>
      </c>
      <c r="E48" s="31">
        <v>645681000</v>
      </c>
      <c r="F48" s="31">
        <v>5200827</v>
      </c>
      <c r="G48" s="31">
        <f t="shared" si="7"/>
        <v>650881827</v>
      </c>
      <c r="H48" s="32">
        <f t="shared" si="8"/>
        <v>26754319000</v>
      </c>
    </row>
    <row r="49" spans="2:9">
      <c r="B49" s="20" t="s">
        <v>35</v>
      </c>
      <c r="C49" s="30">
        <v>10000000000</v>
      </c>
      <c r="D49" s="23">
        <v>0.06</v>
      </c>
      <c r="E49" s="31">
        <v>235650000</v>
      </c>
      <c r="F49" s="31">
        <v>1898112</v>
      </c>
      <c r="G49" s="31">
        <f t="shared" si="7"/>
        <v>237548112</v>
      </c>
      <c r="H49" s="32">
        <f t="shared" si="8"/>
        <v>9764350000</v>
      </c>
    </row>
    <row r="50" spans="2:9">
      <c r="B50" s="20" t="s">
        <v>36</v>
      </c>
      <c r="C50" s="30">
        <v>10000000000</v>
      </c>
      <c r="D50" s="23">
        <v>0.06</v>
      </c>
      <c r="E50" s="31">
        <v>235650000</v>
      </c>
      <c r="F50" s="31">
        <v>1898112</v>
      </c>
      <c r="G50" s="31">
        <f t="shared" si="7"/>
        <v>237548112</v>
      </c>
      <c r="H50" s="32">
        <f t="shared" si="8"/>
        <v>9764350000</v>
      </c>
    </row>
    <row r="51" spans="2:9">
      <c r="B51" s="20" t="s">
        <v>37</v>
      </c>
      <c r="C51" s="30">
        <v>2600000000</v>
      </c>
      <c r="D51" s="23">
        <v>0.06</v>
      </c>
      <c r="E51" s="31">
        <v>61269000</v>
      </c>
      <c r="F51" s="31">
        <v>493509</v>
      </c>
      <c r="G51" s="31">
        <f t="shared" si="7"/>
        <v>61762509</v>
      </c>
      <c r="H51" s="32">
        <f t="shared" si="8"/>
        <v>2538731000</v>
      </c>
    </row>
    <row r="52" spans="2:9">
      <c r="B52" s="20" t="s">
        <v>13</v>
      </c>
      <c r="C52" s="30">
        <v>230000000000</v>
      </c>
      <c r="D52" s="30"/>
      <c r="E52" s="31">
        <v>5419950000</v>
      </c>
      <c r="F52" s="31">
        <v>43656580</v>
      </c>
      <c r="G52" s="31">
        <f>SUM(G45:G51)</f>
        <v>5463606580</v>
      </c>
      <c r="H52" s="32">
        <f>SUM(H45:H51)</f>
        <v>224580050000</v>
      </c>
      <c r="I52" s="33"/>
    </row>
    <row r="53" spans="2:9">
      <c r="B53" s="34"/>
      <c r="C53" s="35"/>
      <c r="D53" s="35"/>
      <c r="E53" s="36"/>
      <c r="F53" s="36"/>
      <c r="G53" s="36"/>
      <c r="H53" s="37"/>
      <c r="I53" s="33"/>
    </row>
    <row r="54" spans="2:9">
      <c r="B54" s="38"/>
      <c r="C54" s="33"/>
      <c r="D54" s="39"/>
      <c r="E54" s="39"/>
      <c r="F54" s="39"/>
      <c r="G54" s="39"/>
      <c r="H54" s="33"/>
    </row>
    <row r="55" spans="2:9" ht="17.25">
      <c r="B55" s="11" t="s">
        <v>38</v>
      </c>
      <c r="C55" s="11"/>
      <c r="D55" s="11"/>
      <c r="H55" s="29" t="s">
        <v>28</v>
      </c>
    </row>
    <row r="56" spans="2:9" ht="17.25">
      <c r="B56" s="11"/>
      <c r="C56" s="11"/>
      <c r="D56" s="11"/>
    </row>
    <row r="57" spans="2:9">
      <c r="B57" s="13" t="s">
        <v>15</v>
      </c>
      <c r="C57" s="13" t="s">
        <v>16</v>
      </c>
      <c r="D57" s="14" t="s">
        <v>17</v>
      </c>
      <c r="E57" s="15" t="s">
        <v>18</v>
      </c>
      <c r="F57" s="16"/>
      <c r="G57" s="17"/>
      <c r="H57" s="18" t="s">
        <v>19</v>
      </c>
    </row>
    <row r="58" spans="2:9">
      <c r="B58" s="13"/>
      <c r="C58" s="13"/>
      <c r="D58" s="19"/>
      <c r="E58" s="20" t="s">
        <v>20</v>
      </c>
      <c r="F58" s="20" t="s">
        <v>21</v>
      </c>
      <c r="G58" s="20" t="s">
        <v>13</v>
      </c>
      <c r="H58" s="18"/>
    </row>
    <row r="59" spans="2:9">
      <c r="B59" s="21" t="s">
        <v>6</v>
      </c>
      <c r="C59" s="22">
        <v>97643500000</v>
      </c>
      <c r="D59" s="23">
        <v>0.06</v>
      </c>
      <c r="E59" s="24">
        <v>41897</v>
      </c>
      <c r="F59" s="24">
        <v>41987</v>
      </c>
      <c r="G59" s="25">
        <f>+F59-E59+1</f>
        <v>91</v>
      </c>
      <c r="H59" s="22">
        <f t="shared" ref="H59:H65" si="9">INT(C59*D59*G59/365)</f>
        <v>1460639753</v>
      </c>
    </row>
    <row r="60" spans="2:9">
      <c r="B60" s="20" t="s">
        <v>7</v>
      </c>
      <c r="C60" s="22">
        <v>48821750000</v>
      </c>
      <c r="D60" s="23">
        <v>0.06</v>
      </c>
      <c r="E60" s="24">
        <v>41897</v>
      </c>
      <c r="F60" s="24">
        <v>41987</v>
      </c>
      <c r="G60" s="25">
        <f t="shared" ref="G60:G65" si="10">+F60-E60+1</f>
        <v>91</v>
      </c>
      <c r="H60" s="22">
        <f t="shared" si="9"/>
        <v>730319876</v>
      </c>
    </row>
    <row r="61" spans="2:9">
      <c r="B61" s="20" t="s">
        <v>22</v>
      </c>
      <c r="C61" s="22">
        <v>29293050000</v>
      </c>
      <c r="D61" s="23">
        <v>0.06</v>
      </c>
      <c r="E61" s="24">
        <v>41897</v>
      </c>
      <c r="F61" s="24">
        <v>41987</v>
      </c>
      <c r="G61" s="25">
        <f t="shared" si="10"/>
        <v>91</v>
      </c>
      <c r="H61" s="22">
        <f t="shared" si="9"/>
        <v>438191926</v>
      </c>
    </row>
    <row r="62" spans="2:9">
      <c r="B62" s="20" t="s">
        <v>23</v>
      </c>
      <c r="C62" s="22">
        <v>26754319000</v>
      </c>
      <c r="D62" s="23">
        <v>0.06</v>
      </c>
      <c r="E62" s="24">
        <v>41897</v>
      </c>
      <c r="F62" s="24">
        <v>41987</v>
      </c>
      <c r="G62" s="25">
        <f t="shared" si="10"/>
        <v>91</v>
      </c>
      <c r="H62" s="22">
        <f t="shared" si="9"/>
        <v>400215292</v>
      </c>
    </row>
    <row r="63" spans="2:9">
      <c r="B63" s="20" t="s">
        <v>10</v>
      </c>
      <c r="C63" s="22">
        <v>9764350000</v>
      </c>
      <c r="D63" s="23">
        <v>0.06</v>
      </c>
      <c r="E63" s="24">
        <v>41897</v>
      </c>
      <c r="F63" s="24">
        <v>41987</v>
      </c>
      <c r="G63" s="25">
        <f t="shared" si="10"/>
        <v>91</v>
      </c>
      <c r="H63" s="22">
        <f t="shared" si="9"/>
        <v>146063975</v>
      </c>
    </row>
    <row r="64" spans="2:9">
      <c r="B64" s="20" t="s">
        <v>11</v>
      </c>
      <c r="C64" s="22">
        <v>9764350000</v>
      </c>
      <c r="D64" s="23">
        <v>0.06</v>
      </c>
      <c r="E64" s="24">
        <v>41897</v>
      </c>
      <c r="F64" s="24">
        <v>41987</v>
      </c>
      <c r="G64" s="25">
        <f t="shared" si="10"/>
        <v>91</v>
      </c>
      <c r="H64" s="22">
        <f t="shared" si="9"/>
        <v>146063975</v>
      </c>
    </row>
    <row r="65" spans="2:9">
      <c r="B65" s="20" t="s">
        <v>24</v>
      </c>
      <c r="C65" s="22">
        <v>2538731000</v>
      </c>
      <c r="D65" s="23">
        <v>0.06</v>
      </c>
      <c r="E65" s="24">
        <v>41897</v>
      </c>
      <c r="F65" s="24">
        <v>41987</v>
      </c>
      <c r="G65" s="25">
        <f t="shared" si="10"/>
        <v>91</v>
      </c>
      <c r="H65" s="22">
        <f t="shared" si="9"/>
        <v>37976633</v>
      </c>
    </row>
    <row r="66" spans="2:9">
      <c r="B66" s="21" t="s">
        <v>25</v>
      </c>
      <c r="C66" s="26">
        <f>SUM(C59:C65)</f>
        <v>224580050000</v>
      </c>
      <c r="D66" s="27"/>
      <c r="E66" s="27"/>
      <c r="F66" s="27"/>
      <c r="G66" s="27"/>
      <c r="H66" s="26">
        <f>SUM(H59:H65)</f>
        <v>3359471430</v>
      </c>
    </row>
    <row r="67" spans="2:9">
      <c r="B67" s="38"/>
      <c r="C67" s="33"/>
      <c r="D67" s="39"/>
      <c r="E67" s="39"/>
      <c r="F67" s="39"/>
      <c r="G67" s="39"/>
      <c r="H67" s="33"/>
    </row>
    <row r="69" spans="2:9" ht="17.25">
      <c r="B69" s="11" t="s">
        <v>39</v>
      </c>
      <c r="C69" s="11"/>
      <c r="D69" s="11"/>
      <c r="H69" s="29" t="s">
        <v>40</v>
      </c>
    </row>
    <row r="71" spans="2:9">
      <c r="B71" s="13" t="s">
        <v>15</v>
      </c>
      <c r="C71" s="13" t="s">
        <v>16</v>
      </c>
      <c r="D71" s="14" t="s">
        <v>17</v>
      </c>
      <c r="E71" s="15" t="s">
        <v>18</v>
      </c>
      <c r="F71" s="16"/>
      <c r="G71" s="17"/>
      <c r="H71" s="18" t="s">
        <v>29</v>
      </c>
    </row>
    <row r="72" spans="2:9">
      <c r="B72" s="13"/>
      <c r="C72" s="13"/>
      <c r="D72" s="19"/>
      <c r="E72" s="20" t="s">
        <v>20</v>
      </c>
      <c r="F72" s="20" t="s">
        <v>21</v>
      </c>
      <c r="G72" s="20" t="s">
        <v>13</v>
      </c>
      <c r="H72" s="18"/>
    </row>
    <row r="73" spans="2:9">
      <c r="B73" s="20" t="s">
        <v>31</v>
      </c>
      <c r="C73" s="22">
        <v>97643500000</v>
      </c>
      <c r="D73" s="23">
        <v>0.06</v>
      </c>
      <c r="E73" s="24">
        <v>41988</v>
      </c>
      <c r="F73" s="24">
        <v>42078</v>
      </c>
      <c r="G73" s="25">
        <f>+F73-E73+1</f>
        <v>91</v>
      </c>
      <c r="H73" s="22">
        <f t="shared" ref="H73:H79" si="11">INT(C73*D73*G73/365)</f>
        <v>1460639753</v>
      </c>
    </row>
    <row r="74" spans="2:9">
      <c r="B74" s="20" t="s">
        <v>32</v>
      </c>
      <c r="C74" s="22">
        <v>48821750000</v>
      </c>
      <c r="D74" s="23">
        <v>0.06</v>
      </c>
      <c r="E74" s="24">
        <v>41988</v>
      </c>
      <c r="F74" s="24">
        <v>42078</v>
      </c>
      <c r="G74" s="25">
        <f t="shared" ref="G74:G79" si="12">+F74-E74+1</f>
        <v>91</v>
      </c>
      <c r="H74" s="22">
        <f t="shared" si="11"/>
        <v>730319876</v>
      </c>
    </row>
    <row r="75" spans="2:9">
      <c r="B75" s="20" t="s">
        <v>33</v>
      </c>
      <c r="C75" s="22">
        <v>29293050000</v>
      </c>
      <c r="D75" s="23">
        <v>0.06</v>
      </c>
      <c r="E75" s="24">
        <v>41988</v>
      </c>
      <c r="F75" s="24">
        <v>42078</v>
      </c>
      <c r="G75" s="25">
        <f t="shared" si="12"/>
        <v>91</v>
      </c>
      <c r="H75" s="22">
        <f t="shared" si="11"/>
        <v>438191926</v>
      </c>
    </row>
    <row r="76" spans="2:9">
      <c r="B76" s="20" t="s">
        <v>34</v>
      </c>
      <c r="C76" s="22">
        <v>26754319000</v>
      </c>
      <c r="D76" s="23">
        <v>0.06</v>
      </c>
      <c r="E76" s="24">
        <v>41988</v>
      </c>
      <c r="F76" s="24">
        <v>42078</v>
      </c>
      <c r="G76" s="25">
        <f t="shared" si="12"/>
        <v>91</v>
      </c>
      <c r="H76" s="22">
        <f t="shared" si="11"/>
        <v>400215292</v>
      </c>
    </row>
    <row r="77" spans="2:9">
      <c r="B77" s="20" t="s">
        <v>35</v>
      </c>
      <c r="C77" s="22">
        <v>9764350000</v>
      </c>
      <c r="D77" s="23">
        <v>0.06</v>
      </c>
      <c r="E77" s="24">
        <v>41988</v>
      </c>
      <c r="F77" s="24">
        <v>42078</v>
      </c>
      <c r="G77" s="25">
        <f t="shared" si="12"/>
        <v>91</v>
      </c>
      <c r="H77" s="22">
        <f t="shared" si="11"/>
        <v>146063975</v>
      </c>
    </row>
    <row r="78" spans="2:9">
      <c r="B78" s="20" t="s">
        <v>36</v>
      </c>
      <c r="C78" s="22">
        <v>9764350000</v>
      </c>
      <c r="D78" s="23">
        <v>0.06</v>
      </c>
      <c r="E78" s="24">
        <v>41988</v>
      </c>
      <c r="F78" s="24">
        <v>42078</v>
      </c>
      <c r="G78" s="25">
        <f t="shared" si="12"/>
        <v>91</v>
      </c>
      <c r="H78" s="22">
        <f t="shared" si="11"/>
        <v>146063975</v>
      </c>
    </row>
    <row r="79" spans="2:9">
      <c r="B79" s="20" t="s">
        <v>37</v>
      </c>
      <c r="C79" s="22">
        <v>2538731000</v>
      </c>
      <c r="D79" s="23">
        <v>0.06</v>
      </c>
      <c r="E79" s="24">
        <v>41988</v>
      </c>
      <c r="F79" s="24">
        <v>42078</v>
      </c>
      <c r="G79" s="25">
        <f t="shared" si="12"/>
        <v>91</v>
      </c>
      <c r="H79" s="22">
        <f t="shared" si="11"/>
        <v>37976633</v>
      </c>
    </row>
    <row r="80" spans="2:9">
      <c r="B80" s="20" t="s">
        <v>13</v>
      </c>
      <c r="C80" s="26">
        <f>SUM(C73:C79)</f>
        <v>224580050000</v>
      </c>
      <c r="D80" s="30"/>
      <c r="E80" s="27"/>
      <c r="F80" s="27"/>
      <c r="G80" s="27"/>
      <c r="H80" s="32">
        <f>SUM(H73:H79)</f>
        <v>3359471430</v>
      </c>
      <c r="I80" s="33"/>
    </row>
    <row r="81" spans="2:9">
      <c r="B81" s="34"/>
      <c r="C81" s="33"/>
      <c r="D81" s="35"/>
      <c r="E81" s="39"/>
      <c r="F81" s="39"/>
      <c r="G81" s="39"/>
      <c r="H81" s="37"/>
      <c r="I81" s="33"/>
    </row>
    <row r="82" spans="2:9">
      <c r="B82" s="38"/>
      <c r="C82" s="33"/>
      <c r="D82" s="39"/>
      <c r="E82" s="39"/>
      <c r="F82" s="39"/>
      <c r="G82" s="39"/>
      <c r="H82" s="33"/>
    </row>
    <row r="83" spans="2:9" ht="17.25">
      <c r="B83" s="11" t="s">
        <v>41</v>
      </c>
      <c r="C83" s="11"/>
      <c r="D83" s="11"/>
      <c r="H83" s="29" t="s">
        <v>28</v>
      </c>
    </row>
    <row r="85" spans="2:9">
      <c r="B85" s="13" t="s">
        <v>15</v>
      </c>
      <c r="C85" s="13" t="s">
        <v>16</v>
      </c>
      <c r="D85" s="14" t="s">
        <v>17</v>
      </c>
      <c r="E85" s="15" t="s">
        <v>29</v>
      </c>
      <c r="F85" s="16"/>
      <c r="G85" s="17"/>
      <c r="H85" s="18" t="s">
        <v>19</v>
      </c>
    </row>
    <row r="86" spans="2:9">
      <c r="B86" s="13"/>
      <c r="C86" s="13"/>
      <c r="D86" s="19"/>
      <c r="E86" s="20" t="s">
        <v>3</v>
      </c>
      <c r="F86" s="20" t="s">
        <v>30</v>
      </c>
      <c r="G86" s="20" t="s">
        <v>13</v>
      </c>
      <c r="H86" s="18"/>
    </row>
    <row r="87" spans="2:9">
      <c r="B87" s="20" t="s">
        <v>31</v>
      </c>
      <c r="C87" s="22">
        <v>97643500000</v>
      </c>
      <c r="D87" s="23">
        <v>0.06</v>
      </c>
      <c r="E87" s="40">
        <f>+$E$94/$C$94*C87</f>
        <v>722020000</v>
      </c>
      <c r="F87" s="40">
        <v>5815722</v>
      </c>
      <c r="G87" s="31">
        <f>+F87+E87</f>
        <v>727835722</v>
      </c>
      <c r="H87" s="32">
        <f>+C87-E87</f>
        <v>96921480000</v>
      </c>
    </row>
    <row r="88" spans="2:9">
      <c r="B88" s="20" t="s">
        <v>32</v>
      </c>
      <c r="C88" s="22">
        <v>48821750000</v>
      </c>
      <c r="D88" s="23">
        <v>0.06</v>
      </c>
      <c r="E88" s="40">
        <f t="shared" ref="E88:E93" si="13">+$E$94/$C$94*C88</f>
        <v>361010000</v>
      </c>
      <c r="F88" s="40">
        <f t="shared" ref="F88:F92" si="14">E88*D88/365*49</f>
        <v>2907861.3698630137</v>
      </c>
      <c r="G88" s="31">
        <f t="shared" ref="G88:G93" si="15">+F88+E88</f>
        <v>363917861.36986303</v>
      </c>
      <c r="H88" s="32">
        <f t="shared" ref="H88:H93" si="16">+C88-E88</f>
        <v>48460740000</v>
      </c>
    </row>
    <row r="89" spans="2:9">
      <c r="B89" s="20" t="s">
        <v>33</v>
      </c>
      <c r="C89" s="22">
        <v>29293050000</v>
      </c>
      <c r="D89" s="23">
        <v>0.06</v>
      </c>
      <c r="E89" s="40">
        <f t="shared" si="13"/>
        <v>216606000</v>
      </c>
      <c r="F89" s="40">
        <v>1744716</v>
      </c>
      <c r="G89" s="31">
        <f t="shared" si="15"/>
        <v>218350716</v>
      </c>
      <c r="H89" s="32">
        <f t="shared" si="16"/>
        <v>29076444000</v>
      </c>
    </row>
    <row r="90" spans="2:9">
      <c r="B90" s="20" t="s">
        <v>34</v>
      </c>
      <c r="C90" s="22">
        <v>26754319000</v>
      </c>
      <c r="D90" s="23">
        <v>0.06</v>
      </c>
      <c r="E90" s="40">
        <f t="shared" si="13"/>
        <v>197833480</v>
      </c>
      <c r="F90" s="40">
        <f t="shared" si="14"/>
        <v>1593508.0306849312</v>
      </c>
      <c r="G90" s="31">
        <f t="shared" si="15"/>
        <v>199426988.03068492</v>
      </c>
      <c r="H90" s="32">
        <f t="shared" si="16"/>
        <v>26556485520</v>
      </c>
    </row>
    <row r="91" spans="2:9">
      <c r="B91" s="20" t="s">
        <v>35</v>
      </c>
      <c r="C91" s="22">
        <v>9764350000</v>
      </c>
      <c r="D91" s="23">
        <v>0.06</v>
      </c>
      <c r="E91" s="40">
        <f t="shared" si="13"/>
        <v>72202000</v>
      </c>
      <c r="F91" s="40">
        <f t="shared" si="14"/>
        <v>581572.27397260279</v>
      </c>
      <c r="G91" s="31">
        <f t="shared" si="15"/>
        <v>72783572.273972601</v>
      </c>
      <c r="H91" s="32">
        <f t="shared" si="16"/>
        <v>9692148000</v>
      </c>
    </row>
    <row r="92" spans="2:9">
      <c r="B92" s="20" t="s">
        <v>36</v>
      </c>
      <c r="C92" s="22">
        <v>9764350000</v>
      </c>
      <c r="D92" s="23">
        <v>0.06</v>
      </c>
      <c r="E92" s="40">
        <f t="shared" si="13"/>
        <v>72202000</v>
      </c>
      <c r="F92" s="40">
        <f t="shared" si="14"/>
        <v>581572.27397260279</v>
      </c>
      <c r="G92" s="31">
        <f t="shared" si="15"/>
        <v>72783572.273972601</v>
      </c>
      <c r="H92" s="32">
        <f t="shared" si="16"/>
        <v>9692148000</v>
      </c>
    </row>
    <row r="93" spans="2:9">
      <c r="B93" s="20" t="s">
        <v>37</v>
      </c>
      <c r="C93" s="22">
        <v>2538731000</v>
      </c>
      <c r="D93" s="23">
        <v>0.06</v>
      </c>
      <c r="E93" s="40">
        <f t="shared" si="13"/>
        <v>18772520</v>
      </c>
      <c r="F93" s="40">
        <v>151208</v>
      </c>
      <c r="G93" s="31">
        <f t="shared" si="15"/>
        <v>18923728</v>
      </c>
      <c r="H93" s="32">
        <f t="shared" si="16"/>
        <v>2519958480</v>
      </c>
    </row>
    <row r="94" spans="2:9">
      <c r="B94" s="20" t="s">
        <v>13</v>
      </c>
      <c r="C94" s="26">
        <f>SUM(C87:C93)</f>
        <v>224580050000</v>
      </c>
      <c r="D94" s="30"/>
      <c r="E94" s="31">
        <f>+'[1]대출금 상환계산내역'!$D$47</f>
        <v>1660646000</v>
      </c>
      <c r="F94" s="41">
        <v>13376159</v>
      </c>
      <c r="G94" s="42">
        <v>1674022159</v>
      </c>
      <c r="H94" s="32">
        <f>SUM(H87:H93)</f>
        <v>222919404000</v>
      </c>
    </row>
    <row r="96" spans="2:9" ht="17.25">
      <c r="B96" s="11" t="s">
        <v>42</v>
      </c>
      <c r="C96" s="11"/>
      <c r="D96" s="11"/>
      <c r="H96" s="29" t="s">
        <v>28</v>
      </c>
    </row>
    <row r="98" spans="2:9">
      <c r="B98" s="13" t="s">
        <v>15</v>
      </c>
      <c r="C98" s="13" t="s">
        <v>16</v>
      </c>
      <c r="D98" s="14" t="s">
        <v>17</v>
      </c>
      <c r="E98" s="15" t="s">
        <v>18</v>
      </c>
      <c r="F98" s="16"/>
      <c r="G98" s="17"/>
      <c r="H98" s="18" t="s">
        <v>29</v>
      </c>
    </row>
    <row r="99" spans="2:9">
      <c r="B99" s="13"/>
      <c r="C99" s="13"/>
      <c r="D99" s="19"/>
      <c r="E99" s="20" t="s">
        <v>20</v>
      </c>
      <c r="F99" s="20" t="s">
        <v>21</v>
      </c>
      <c r="G99" s="20" t="s">
        <v>13</v>
      </c>
      <c r="H99" s="18"/>
    </row>
    <row r="100" spans="2:9">
      <c r="B100" s="20" t="s">
        <v>31</v>
      </c>
      <c r="C100" s="32">
        <f>+H87</f>
        <v>96921480000</v>
      </c>
      <c r="D100" s="23">
        <v>0.06</v>
      </c>
      <c r="E100" s="24">
        <v>42079</v>
      </c>
      <c r="F100" s="24">
        <v>42169</v>
      </c>
      <c r="G100" s="25">
        <f>+F100-E100+1</f>
        <v>91</v>
      </c>
      <c r="H100" s="22">
        <f t="shared" ref="H100:H106" si="17">INT(C100*D100*G100/365)</f>
        <v>1449839125</v>
      </c>
    </row>
    <row r="101" spans="2:9">
      <c r="B101" s="20" t="s">
        <v>32</v>
      </c>
      <c r="C101" s="32">
        <f t="shared" ref="C101:C106" si="18">+H88</f>
        <v>48460740000</v>
      </c>
      <c r="D101" s="23">
        <v>0.06</v>
      </c>
      <c r="E101" s="24">
        <v>42079</v>
      </c>
      <c r="F101" s="24">
        <v>42169</v>
      </c>
      <c r="G101" s="25">
        <f t="shared" ref="G101:G106" si="19">+F101-E101+1</f>
        <v>91</v>
      </c>
      <c r="H101" s="22">
        <f t="shared" si="17"/>
        <v>724919562</v>
      </c>
    </row>
    <row r="102" spans="2:9">
      <c r="B102" s="20" t="s">
        <v>33</v>
      </c>
      <c r="C102" s="32">
        <f t="shared" si="18"/>
        <v>29076444000</v>
      </c>
      <c r="D102" s="23">
        <v>0.06</v>
      </c>
      <c r="E102" s="24">
        <v>42079</v>
      </c>
      <c r="F102" s="24">
        <v>42169</v>
      </c>
      <c r="G102" s="25">
        <f t="shared" si="19"/>
        <v>91</v>
      </c>
      <c r="H102" s="22">
        <f>INT(C102*D102*G102/365)</f>
        <v>434951737</v>
      </c>
    </row>
    <row r="103" spans="2:9">
      <c r="B103" s="20" t="s">
        <v>34</v>
      </c>
      <c r="C103" s="32">
        <f t="shared" si="18"/>
        <v>26556485520</v>
      </c>
      <c r="D103" s="23">
        <v>0.06</v>
      </c>
      <c r="E103" s="24">
        <v>42079</v>
      </c>
      <c r="F103" s="24">
        <v>42169</v>
      </c>
      <c r="G103" s="25">
        <f t="shared" si="19"/>
        <v>91</v>
      </c>
      <c r="H103" s="22">
        <f t="shared" si="17"/>
        <v>397255920</v>
      </c>
    </row>
    <row r="104" spans="2:9">
      <c r="B104" s="20" t="s">
        <v>35</v>
      </c>
      <c r="C104" s="32">
        <f t="shared" si="18"/>
        <v>9692148000</v>
      </c>
      <c r="D104" s="23">
        <v>0.06</v>
      </c>
      <c r="E104" s="24">
        <v>42079</v>
      </c>
      <c r="F104" s="24">
        <v>42169</v>
      </c>
      <c r="G104" s="25">
        <f t="shared" si="19"/>
        <v>91</v>
      </c>
      <c r="H104" s="22">
        <f t="shared" si="17"/>
        <v>144983912</v>
      </c>
    </row>
    <row r="105" spans="2:9">
      <c r="B105" s="20" t="s">
        <v>36</v>
      </c>
      <c r="C105" s="32">
        <f t="shared" si="18"/>
        <v>9692148000</v>
      </c>
      <c r="D105" s="23">
        <v>0.06</v>
      </c>
      <c r="E105" s="24">
        <v>42079</v>
      </c>
      <c r="F105" s="24">
        <v>42169</v>
      </c>
      <c r="G105" s="25">
        <f t="shared" si="19"/>
        <v>91</v>
      </c>
      <c r="H105" s="22">
        <f t="shared" si="17"/>
        <v>144983912</v>
      </c>
    </row>
    <row r="106" spans="2:9">
      <c r="B106" s="20" t="s">
        <v>37</v>
      </c>
      <c r="C106" s="32">
        <f t="shared" si="18"/>
        <v>2519958480</v>
      </c>
      <c r="D106" s="23">
        <v>0.06</v>
      </c>
      <c r="E106" s="24">
        <v>42079</v>
      </c>
      <c r="F106" s="24">
        <v>42169</v>
      </c>
      <c r="G106" s="25">
        <f t="shared" si="19"/>
        <v>91</v>
      </c>
      <c r="H106" s="22">
        <f t="shared" si="17"/>
        <v>37695817</v>
      </c>
    </row>
    <row r="107" spans="2:9">
      <c r="B107" s="20" t="s">
        <v>13</v>
      </c>
      <c r="C107" s="26">
        <f>SUM(C100:C106)</f>
        <v>222919404000</v>
      </c>
      <c r="D107" s="30"/>
      <c r="E107" s="27"/>
      <c r="F107" s="27"/>
      <c r="G107" s="27"/>
      <c r="H107" s="32">
        <f>SUM(H100:H106)</f>
        <v>3334629985</v>
      </c>
      <c r="I107" s="33"/>
    </row>
    <row r="108" spans="2:9">
      <c r="B108" s="34"/>
      <c r="C108" s="33"/>
      <c r="D108" s="35"/>
      <c r="E108" s="39"/>
      <c r="F108" s="39"/>
      <c r="G108" s="39"/>
      <c r="H108" s="37"/>
      <c r="I108" s="33"/>
    </row>
    <row r="109" spans="2:9" ht="17.25">
      <c r="B109" s="11" t="s">
        <v>43</v>
      </c>
      <c r="C109" s="11"/>
      <c r="D109" s="11"/>
      <c r="H109" s="29" t="s">
        <v>28</v>
      </c>
    </row>
    <row r="111" spans="2:9">
      <c r="B111" s="13" t="s">
        <v>15</v>
      </c>
      <c r="C111" s="13" t="s">
        <v>16</v>
      </c>
      <c r="D111" s="14" t="s">
        <v>17</v>
      </c>
      <c r="E111" s="15" t="s">
        <v>18</v>
      </c>
      <c r="F111" s="16"/>
      <c r="G111" s="17"/>
      <c r="H111" s="18" t="s">
        <v>29</v>
      </c>
    </row>
    <row r="112" spans="2:9">
      <c r="B112" s="13"/>
      <c r="C112" s="13"/>
      <c r="D112" s="19"/>
      <c r="E112" s="20" t="s">
        <v>20</v>
      </c>
      <c r="F112" s="20" t="s">
        <v>21</v>
      </c>
      <c r="G112" s="20" t="s">
        <v>13</v>
      </c>
      <c r="H112" s="18"/>
    </row>
    <row r="113" spans="2:9">
      <c r="B113" s="20" t="s">
        <v>31</v>
      </c>
      <c r="C113" s="32">
        <f>+H87</f>
        <v>96921480000</v>
      </c>
      <c r="D113" s="23">
        <v>0.06</v>
      </c>
      <c r="E113" s="24">
        <v>42170</v>
      </c>
      <c r="F113" s="24">
        <v>42260</v>
      </c>
      <c r="G113" s="25">
        <f>+F113-E113+1</f>
        <v>91</v>
      </c>
      <c r="H113" s="22">
        <v>1449839125</v>
      </c>
    </row>
    <row r="114" spans="2:9">
      <c r="B114" s="20" t="s">
        <v>32</v>
      </c>
      <c r="C114" s="32">
        <f t="shared" ref="C114:C119" si="20">+H88</f>
        <v>48460740000</v>
      </c>
      <c r="D114" s="23">
        <v>0.06</v>
      </c>
      <c r="E114" s="24">
        <v>42170</v>
      </c>
      <c r="F114" s="24">
        <v>42260</v>
      </c>
      <c r="G114" s="25">
        <f t="shared" ref="G114:G119" si="21">+F114-E114+1</f>
        <v>91</v>
      </c>
      <c r="H114" s="22">
        <v>724919562</v>
      </c>
    </row>
    <row r="115" spans="2:9">
      <c r="B115" s="20" t="s">
        <v>33</v>
      </c>
      <c r="C115" s="32">
        <f t="shared" si="20"/>
        <v>29076444000</v>
      </c>
      <c r="D115" s="23">
        <v>0.06</v>
      </c>
      <c r="E115" s="24">
        <v>42170</v>
      </c>
      <c r="F115" s="24">
        <v>42260</v>
      </c>
      <c r="G115" s="25">
        <f t="shared" si="21"/>
        <v>91</v>
      </c>
      <c r="H115" s="22">
        <v>434951737</v>
      </c>
    </row>
    <row r="116" spans="2:9">
      <c r="B116" s="20" t="s">
        <v>34</v>
      </c>
      <c r="C116" s="32">
        <f t="shared" si="20"/>
        <v>26556485520</v>
      </c>
      <c r="D116" s="23">
        <v>0.06</v>
      </c>
      <c r="E116" s="24">
        <v>42170</v>
      </c>
      <c r="F116" s="24">
        <v>42260</v>
      </c>
      <c r="G116" s="25">
        <f t="shared" si="21"/>
        <v>91</v>
      </c>
      <c r="H116" s="22">
        <v>397255920</v>
      </c>
    </row>
    <row r="117" spans="2:9">
      <c r="B117" s="20" t="s">
        <v>35</v>
      </c>
      <c r="C117" s="32">
        <f t="shared" si="20"/>
        <v>9692148000</v>
      </c>
      <c r="D117" s="23">
        <v>0.06</v>
      </c>
      <c r="E117" s="24">
        <v>42170</v>
      </c>
      <c r="F117" s="24">
        <v>42260</v>
      </c>
      <c r="G117" s="25">
        <f t="shared" si="21"/>
        <v>91</v>
      </c>
      <c r="H117" s="22">
        <v>144983812</v>
      </c>
    </row>
    <row r="118" spans="2:9">
      <c r="B118" s="20" t="s">
        <v>36</v>
      </c>
      <c r="C118" s="32">
        <f t="shared" si="20"/>
        <v>9692148000</v>
      </c>
      <c r="D118" s="23">
        <v>0.06</v>
      </c>
      <c r="E118" s="24">
        <v>42170</v>
      </c>
      <c r="F118" s="24">
        <v>42260</v>
      </c>
      <c r="G118" s="25">
        <f t="shared" si="21"/>
        <v>91</v>
      </c>
      <c r="H118" s="22">
        <v>144983912</v>
      </c>
    </row>
    <row r="119" spans="2:9">
      <c r="B119" s="20" t="s">
        <v>37</v>
      </c>
      <c r="C119" s="32">
        <f t="shared" si="20"/>
        <v>2519958480</v>
      </c>
      <c r="D119" s="23">
        <v>0.06</v>
      </c>
      <c r="E119" s="24">
        <v>42170</v>
      </c>
      <c r="F119" s="24">
        <v>42260</v>
      </c>
      <c r="G119" s="25">
        <f t="shared" si="21"/>
        <v>91</v>
      </c>
      <c r="H119" s="22">
        <v>37695817</v>
      </c>
    </row>
    <row r="120" spans="2:9">
      <c r="B120" s="20" t="s">
        <v>13</v>
      </c>
      <c r="C120" s="26">
        <f>SUM(C113:C119)</f>
        <v>222919404000</v>
      </c>
      <c r="D120" s="30"/>
      <c r="E120" s="27"/>
      <c r="F120" s="27"/>
      <c r="G120" s="27"/>
      <c r="H120" s="32">
        <f>SUM(H113:H119)</f>
        <v>3334629885</v>
      </c>
      <c r="I120" s="33"/>
    </row>
    <row r="122" spans="2:9" ht="17.25">
      <c r="B122" s="43" t="s">
        <v>44</v>
      </c>
      <c r="C122" s="11"/>
      <c r="D122" s="11"/>
      <c r="H122" s="29" t="s">
        <v>28</v>
      </c>
    </row>
    <row r="124" spans="2:9">
      <c r="B124" s="13" t="s">
        <v>15</v>
      </c>
      <c r="C124" s="13" t="s">
        <v>16</v>
      </c>
      <c r="D124" s="14" t="s">
        <v>17</v>
      </c>
      <c r="E124" s="15" t="s">
        <v>29</v>
      </c>
      <c r="F124" s="16"/>
      <c r="G124" s="17"/>
      <c r="H124" s="18" t="s">
        <v>19</v>
      </c>
    </row>
    <row r="125" spans="2:9">
      <c r="B125" s="13"/>
      <c r="C125" s="13"/>
      <c r="D125" s="19"/>
      <c r="E125" s="20" t="s">
        <v>3</v>
      </c>
      <c r="F125" s="20" t="s">
        <v>30</v>
      </c>
      <c r="G125" s="20" t="s">
        <v>13</v>
      </c>
      <c r="H125" s="18"/>
    </row>
    <row r="126" spans="2:9">
      <c r="B126" s="20" t="s">
        <v>31</v>
      </c>
      <c r="C126" s="22">
        <v>96921480000</v>
      </c>
      <c r="D126" s="23">
        <v>0.06</v>
      </c>
      <c r="E126" s="40">
        <f>$E$133/$C$133*C126</f>
        <v>367540000</v>
      </c>
      <c r="F126" s="40">
        <v>2960459</v>
      </c>
      <c r="G126" s="31">
        <v>370500459</v>
      </c>
      <c r="H126" s="32">
        <f>+C126-E126</f>
        <v>96553940000</v>
      </c>
    </row>
    <row r="127" spans="2:9">
      <c r="B127" s="20" t="s">
        <v>32</v>
      </c>
      <c r="C127" s="22">
        <v>48460740000</v>
      </c>
      <c r="D127" s="23">
        <v>0.06</v>
      </c>
      <c r="E127" s="40">
        <f t="shared" ref="E127:E132" si="22">$E$133/$C$133*C127</f>
        <v>183770000</v>
      </c>
      <c r="F127" s="40">
        <v>1480229</v>
      </c>
      <c r="G127" s="31">
        <v>185250229</v>
      </c>
      <c r="H127" s="32">
        <f t="shared" ref="H127:H132" si="23">+C127-E127</f>
        <v>48276970000</v>
      </c>
    </row>
    <row r="128" spans="2:9">
      <c r="B128" s="20" t="s">
        <v>33</v>
      </c>
      <c r="C128" s="22">
        <v>29076444000</v>
      </c>
      <c r="D128" s="23">
        <v>0.06</v>
      </c>
      <c r="E128" s="40">
        <f t="shared" si="22"/>
        <v>110262000</v>
      </c>
      <c r="F128" s="40">
        <v>888137</v>
      </c>
      <c r="G128" s="31">
        <v>111150137</v>
      </c>
      <c r="H128" s="32">
        <f t="shared" si="23"/>
        <v>28966182000</v>
      </c>
    </row>
    <row r="129" spans="2:8">
      <c r="B129" s="20" t="s">
        <v>34</v>
      </c>
      <c r="C129" s="22">
        <v>26556485520</v>
      </c>
      <c r="D129" s="23">
        <v>0.06</v>
      </c>
      <c r="E129" s="40">
        <f t="shared" si="22"/>
        <v>100705960</v>
      </c>
      <c r="F129" s="40">
        <v>811165</v>
      </c>
      <c r="G129" s="31">
        <v>101517125</v>
      </c>
      <c r="H129" s="32">
        <f t="shared" si="23"/>
        <v>26455779560</v>
      </c>
    </row>
    <row r="130" spans="2:8">
      <c r="B130" s="20" t="s">
        <v>35</v>
      </c>
      <c r="C130" s="22">
        <v>9692148000</v>
      </c>
      <c r="D130" s="23">
        <v>0.06</v>
      </c>
      <c r="E130" s="40">
        <f t="shared" si="22"/>
        <v>36754000</v>
      </c>
      <c r="F130" s="40">
        <v>296045</v>
      </c>
      <c r="G130" s="31">
        <v>37050045</v>
      </c>
      <c r="H130" s="32">
        <f t="shared" si="23"/>
        <v>9655394000</v>
      </c>
    </row>
    <row r="131" spans="2:8">
      <c r="B131" s="20" t="s">
        <v>36</v>
      </c>
      <c r="C131" s="22">
        <v>9692148000</v>
      </c>
      <c r="D131" s="23">
        <v>0.06</v>
      </c>
      <c r="E131" s="40">
        <f t="shared" si="22"/>
        <v>36754000</v>
      </c>
      <c r="F131" s="40">
        <v>296045</v>
      </c>
      <c r="G131" s="31">
        <v>37050045</v>
      </c>
      <c r="H131" s="32">
        <f t="shared" si="23"/>
        <v>9655394000</v>
      </c>
    </row>
    <row r="132" spans="2:8">
      <c r="B132" s="20" t="s">
        <v>37</v>
      </c>
      <c r="C132" s="22">
        <v>2519958480</v>
      </c>
      <c r="D132" s="23">
        <v>0.06</v>
      </c>
      <c r="E132" s="40">
        <f t="shared" si="22"/>
        <v>9556040</v>
      </c>
      <c r="F132" s="40">
        <v>76971</v>
      </c>
      <c r="G132" s="31">
        <v>9633011</v>
      </c>
      <c r="H132" s="32">
        <f t="shared" si="23"/>
        <v>2510402440</v>
      </c>
    </row>
    <row r="133" spans="2:8">
      <c r="B133" s="20" t="s">
        <v>13</v>
      </c>
      <c r="C133" s="26">
        <f>SUM(C126:C132)</f>
        <v>222919404000</v>
      </c>
      <c r="D133" s="30"/>
      <c r="E133" s="31">
        <v>845342000</v>
      </c>
      <c r="F133" s="41">
        <f>SUM(F126:F132)</f>
        <v>6809051</v>
      </c>
      <c r="G133" s="42">
        <f>SUM(G126:G132)</f>
        <v>852151051</v>
      </c>
      <c r="H133" s="32">
        <f>SUM(H126:H132)</f>
        <v>222074062000</v>
      </c>
    </row>
    <row r="134" spans="2:8">
      <c r="B134" s="34"/>
      <c r="C134" s="33"/>
      <c r="D134" s="35"/>
      <c r="E134" s="36"/>
      <c r="F134" s="44"/>
      <c r="G134" s="45"/>
      <c r="H134" s="37"/>
    </row>
    <row r="135" spans="2:8" ht="17.25">
      <c r="B135" s="43" t="s">
        <v>45</v>
      </c>
      <c r="C135" s="11"/>
      <c r="D135" s="11"/>
      <c r="H135" s="29" t="s">
        <v>28</v>
      </c>
    </row>
    <row r="137" spans="2:8">
      <c r="B137" s="14" t="s">
        <v>15</v>
      </c>
      <c r="C137" s="14" t="s">
        <v>16</v>
      </c>
      <c r="D137" s="14" t="s">
        <v>17</v>
      </c>
      <c r="E137" s="15" t="s">
        <v>18</v>
      </c>
      <c r="F137" s="16"/>
      <c r="G137" s="17"/>
      <c r="H137" s="46" t="s">
        <v>29</v>
      </c>
    </row>
    <row r="138" spans="2:8">
      <c r="B138" s="19"/>
      <c r="C138" s="19"/>
      <c r="D138" s="19"/>
      <c r="E138" s="20" t="s">
        <v>20</v>
      </c>
      <c r="F138" s="20" t="s">
        <v>21</v>
      </c>
      <c r="G138" s="20" t="s">
        <v>13</v>
      </c>
      <c r="H138" s="47"/>
    </row>
    <row r="139" spans="2:8">
      <c r="B139" s="20" t="s">
        <v>31</v>
      </c>
      <c r="C139" s="32">
        <v>96553940000</v>
      </c>
      <c r="D139" s="23">
        <v>0.06</v>
      </c>
      <c r="E139" s="24">
        <v>42261</v>
      </c>
      <c r="F139" s="24">
        <v>42351</v>
      </c>
      <c r="G139" s="25">
        <f>+F139-E139+1</f>
        <v>91</v>
      </c>
      <c r="H139" s="22">
        <v>1444341129</v>
      </c>
    </row>
    <row r="140" spans="2:8">
      <c r="B140" s="20" t="s">
        <v>32</v>
      </c>
      <c r="C140" s="32">
        <v>48276970000</v>
      </c>
      <c r="D140" s="23">
        <v>0.06</v>
      </c>
      <c r="E140" s="24">
        <v>42261</v>
      </c>
      <c r="F140" s="24">
        <v>42351</v>
      </c>
      <c r="G140" s="25">
        <f t="shared" ref="G140:G145" si="24">+F140-E140+1</f>
        <v>91</v>
      </c>
      <c r="H140" s="22">
        <v>722170564</v>
      </c>
    </row>
    <row r="141" spans="2:8">
      <c r="B141" s="20" t="s">
        <v>33</v>
      </c>
      <c r="C141" s="32">
        <v>28966182000</v>
      </c>
      <c r="D141" s="23">
        <v>0.06</v>
      </c>
      <c r="E141" s="24">
        <v>42261</v>
      </c>
      <c r="F141" s="24">
        <v>42351</v>
      </c>
      <c r="G141" s="25">
        <f t="shared" si="24"/>
        <v>91</v>
      </c>
      <c r="H141" s="22">
        <v>433302338</v>
      </c>
    </row>
    <row r="142" spans="2:8">
      <c r="B142" s="20" t="s">
        <v>34</v>
      </c>
      <c r="C142" s="32">
        <v>26455779560</v>
      </c>
      <c r="D142" s="23">
        <v>0.06</v>
      </c>
      <c r="E142" s="24">
        <v>42261</v>
      </c>
      <c r="F142" s="24">
        <v>42351</v>
      </c>
      <c r="G142" s="25">
        <f t="shared" si="24"/>
        <v>91</v>
      </c>
      <c r="H142" s="22">
        <v>395749469</v>
      </c>
    </row>
    <row r="143" spans="2:8">
      <c r="B143" s="20" t="s">
        <v>35</v>
      </c>
      <c r="C143" s="32">
        <v>9655394000</v>
      </c>
      <c r="D143" s="23">
        <v>0.06</v>
      </c>
      <c r="E143" s="24">
        <v>42261</v>
      </c>
      <c r="F143" s="24">
        <v>42351</v>
      </c>
      <c r="G143" s="25">
        <f t="shared" si="24"/>
        <v>91</v>
      </c>
      <c r="H143" s="22">
        <v>144434112</v>
      </c>
    </row>
    <row r="144" spans="2:8">
      <c r="B144" s="20" t="s">
        <v>36</v>
      </c>
      <c r="C144" s="32">
        <v>9655394000</v>
      </c>
      <c r="D144" s="23">
        <v>0.06</v>
      </c>
      <c r="E144" s="24">
        <v>42261</v>
      </c>
      <c r="F144" s="24">
        <v>42351</v>
      </c>
      <c r="G144" s="25">
        <f t="shared" si="24"/>
        <v>91</v>
      </c>
      <c r="H144" s="22">
        <v>144434112</v>
      </c>
    </row>
    <row r="145" spans="2:9">
      <c r="B145" s="20" t="s">
        <v>37</v>
      </c>
      <c r="C145" s="32">
        <v>2510402440</v>
      </c>
      <c r="D145" s="23">
        <v>0.06</v>
      </c>
      <c r="E145" s="24">
        <v>42261</v>
      </c>
      <c r="F145" s="24">
        <v>42351</v>
      </c>
      <c r="G145" s="25">
        <f t="shared" si="24"/>
        <v>91</v>
      </c>
      <c r="H145" s="22">
        <v>37552869</v>
      </c>
    </row>
    <row r="146" spans="2:9">
      <c r="B146" s="20" t="s">
        <v>13</v>
      </c>
      <c r="C146" s="26">
        <f>SUM(C139:C145)</f>
        <v>222074062000</v>
      </c>
      <c r="D146" s="30"/>
      <c r="E146" s="27"/>
      <c r="F146" s="27"/>
      <c r="G146" s="27"/>
      <c r="H146" s="32">
        <f>SUM(H139:H145)</f>
        <v>3321984593</v>
      </c>
      <c r="I146" s="33"/>
    </row>
    <row r="147" spans="2:9" ht="17.25">
      <c r="B147" s="11"/>
      <c r="C147" s="11"/>
      <c r="D147" s="11"/>
    </row>
    <row r="148" spans="2:9">
      <c r="B148" s="48"/>
      <c r="C148" s="48"/>
      <c r="D148" s="48"/>
      <c r="E148" s="48"/>
      <c r="F148" s="48"/>
      <c r="G148" s="48"/>
      <c r="H148" s="48"/>
      <c r="I148" s="48"/>
    </row>
    <row r="149" spans="2:9">
      <c r="B149" s="48"/>
      <c r="C149" s="48"/>
      <c r="D149" s="48"/>
      <c r="E149" s="48"/>
      <c r="F149" s="48"/>
      <c r="G149" s="48"/>
      <c r="H149" s="48"/>
      <c r="I149" s="48"/>
    </row>
  </sheetData>
  <mergeCells count="50">
    <mergeCell ref="B124:B125"/>
    <mergeCell ref="C124:C125"/>
    <mergeCell ref="D124:D125"/>
    <mergeCell ref="E124:G124"/>
    <mergeCell ref="H124:H125"/>
    <mergeCell ref="B137:B138"/>
    <mergeCell ref="C137:C138"/>
    <mergeCell ref="D137:D138"/>
    <mergeCell ref="E137:G137"/>
    <mergeCell ref="H137:H138"/>
    <mergeCell ref="B98:B99"/>
    <mergeCell ref="C98:C99"/>
    <mergeCell ref="D98:D99"/>
    <mergeCell ref="E98:G98"/>
    <mergeCell ref="H98:H99"/>
    <mergeCell ref="B111:B112"/>
    <mergeCell ref="C111:C112"/>
    <mergeCell ref="D111:D112"/>
    <mergeCell ref="E111:G111"/>
    <mergeCell ref="H111:H112"/>
    <mergeCell ref="B71:B72"/>
    <mergeCell ref="C71:C72"/>
    <mergeCell ref="D71:D72"/>
    <mergeCell ref="E71:G71"/>
    <mergeCell ref="H71:H72"/>
    <mergeCell ref="B85:B86"/>
    <mergeCell ref="C85:C86"/>
    <mergeCell ref="D85:D86"/>
    <mergeCell ref="E85:G85"/>
    <mergeCell ref="H85:H86"/>
    <mergeCell ref="B43:B44"/>
    <mergeCell ref="C43:C44"/>
    <mergeCell ref="D43:D44"/>
    <mergeCell ref="E43:G43"/>
    <mergeCell ref="H43:H44"/>
    <mergeCell ref="B57:B58"/>
    <mergeCell ref="C57:C58"/>
    <mergeCell ref="D57:D58"/>
    <mergeCell ref="E57:G57"/>
    <mergeCell ref="H57:H58"/>
    <mergeCell ref="B15:B16"/>
    <mergeCell ref="C15:C16"/>
    <mergeCell ref="D15:D16"/>
    <mergeCell ref="E15:G15"/>
    <mergeCell ref="H15:H16"/>
    <mergeCell ref="B29:B30"/>
    <mergeCell ref="C29:C30"/>
    <mergeCell ref="D29:D30"/>
    <mergeCell ref="E29:G29"/>
    <mergeCell ref="H29:H30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차입금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dcterms:created xsi:type="dcterms:W3CDTF">2018-04-06T04:30:16Z</dcterms:created>
  <dcterms:modified xsi:type="dcterms:W3CDTF">2018-04-06T04:30:43Z</dcterms:modified>
</cp:coreProperties>
</file>